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37.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ctrlProps/ctrlProp21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autoCompressPictures="0"/>
  <mc:AlternateContent xmlns:mc="http://schemas.openxmlformats.org/markup-compatibility/2006">
    <mc:Choice Requires="x15">
      <x15ac:absPath xmlns:x15ac="http://schemas.microsoft.com/office/spreadsheetml/2010/11/ac" url="https://gapconnections.sharepoint.com/Shared Documents/U.S. Tobacco GAP Program/2026 GAP Training/"/>
    </mc:Choice>
  </mc:AlternateContent>
  <xr:revisionPtr revIDLastSave="8" documentId="8_{0006D072-985C-4150-B2F9-705C5431C8F8}" xr6:coauthVersionLast="47" xr6:coauthVersionMax="47" xr10:uidLastSave="{0512D6CD-F36E-48F2-85C3-33D57F39C079}"/>
  <bookViews>
    <workbookView xWindow="-110" yWindow="-110" windowWidth="19420" windowHeight="10300" tabRatio="757" firstSheet="43" activeTab="46" xr2:uid="{00000000-000D-0000-FFFF-FFFF00000000}"/>
  </bookViews>
  <sheets>
    <sheet name="Homepage" sheetId="101" r:id="rId1"/>
    <sheet name="Operation Records" sheetId="13" r:id="rId2"/>
    <sheet name="Flue Cured Barn Inventory" sheetId="109" r:id="rId3"/>
    <sheet name="Dark Fire Source of Wood Used" sheetId="110" r:id="rId4"/>
    <sheet name="FieldTract ID Records" sheetId="41" r:id="rId5"/>
    <sheet name="Greenhouse Fertilization Record" sheetId="68" r:id="rId6"/>
    <sheet name="FieldTract Fertilization Record" sheetId="69" r:id="rId7"/>
    <sheet name="Animal Manure or Litter App Rec" sheetId="70" r:id="rId8"/>
    <sheet name="Scouting Records" sheetId="72" r:id="rId9"/>
    <sheet name="CPA Applicator &amp; Info Rec " sheetId="57" r:id="rId10"/>
    <sheet name="Greenhouse CPA Records" sheetId="73" r:id="rId11"/>
    <sheet name="FieldTract CPA &amp; Sucker Control" sheetId="74" r:id="rId12"/>
    <sheet name="Sprayer Calibration" sheetId="75" r:id="rId13"/>
    <sheet name="Seed Selection Records" sheetId="76" r:id="rId14"/>
    <sheet name="Transplanting &amp; Topping Records" sheetId="77" r:id="rId15"/>
    <sheet name="Curing Facilities (Air)" sheetId="59" r:id="rId16"/>
    <sheet name="Harvesting &amp; Curing (Air)" sheetId="60" r:id="rId17"/>
    <sheet name="Curing Facilities (Fire)" sheetId="62" r:id="rId18"/>
    <sheet name="Harvesting &amp; Curing (Fire)" sheetId="106" r:id="rId19"/>
    <sheet name="Barn Inspection Log" sheetId="79" r:id="rId20"/>
    <sheet name="Curing Facilities (Flue)" sheetId="63" r:id="rId21"/>
    <sheet name="Curing Facilities (Flue-ReTest)" sheetId="64" r:id="rId22"/>
    <sheet name="Curing and Harvesting (Flue)" sheetId="61" r:id="rId23"/>
    <sheet name="NTRM Inspection Log" sheetId="80" r:id="rId24"/>
    <sheet name="CPA Inventory" sheetId="81" r:id="rId25"/>
    <sheet name="Rainfall " sheetId="15" r:id="rId26"/>
    <sheet name="Irrigation " sheetId="82" r:id="rId27"/>
    <sheet name="Crop Rotation Records" sheetId="18" r:id="rId28"/>
    <sheet name="Labor Numbers" sheetId="22" r:id="rId29"/>
    <sheet name="Terms &amp; Conditions" sheetId="104" r:id="rId30"/>
    <sheet name="Worker AbandonTemination Record" sheetId="84" r:id="rId31"/>
    <sheet name="Non-Immediate Family Minors" sheetId="85" r:id="rId32"/>
    <sheet name="Worker Concern Process" sheetId="94" r:id="rId33"/>
    <sheet name="Anti Discrimination Policy" sheetId="96" r:id="rId34"/>
    <sheet name="Housing Terms &amp; Conditions" sheetId="105" r:id="rId35"/>
    <sheet name="Vehicle Information" sheetId="86" r:id="rId36"/>
    <sheet name="Driver Information" sheetId="87" r:id="rId37"/>
    <sheet name="Vehicle Inspection Log" sheetId="97" r:id="rId38"/>
    <sheet name="Field Santitation Log" sheetId="107" r:id="rId39"/>
    <sheet name="OSHA 300" sheetId="98" r:id="rId40"/>
    <sheet name="Emergency Response Plan" sheetId="88" r:id="rId41"/>
    <sheet name="Farm Roster" sheetId="89" r:id="rId42"/>
    <sheet name="List of Important Numbers" sheetId="90" r:id="rId43"/>
    <sheet name="In Case of Medical Emergency" sheetId="91" r:id="rId44"/>
    <sheet name="In Case of Severe Weather" sheetId="93" r:id="rId45"/>
    <sheet name="Safety &amp; Crop Integrity Trng" sheetId="103" r:id="rId46"/>
    <sheet name="Year Calendar" sheetId="26" r:id="rId47"/>
    <sheet name="DropDown References" sheetId="54" state="hidden" r:id="rId48"/>
  </sheets>
  <definedNames>
    <definedName name="AprSun1">DATEVALUE("4/1/"&amp;'Year Calendar'!$A$2)-WEEKDAY(DATEVALUE("4/1/"&amp;'Year Calendar'!$A$2))+1</definedName>
    <definedName name="AugSun1">DATEVALUE("8/1/"&amp;'Year Calendar'!$A$2)-WEEKDAY(DATEVALUE("8/1/"&amp;'Year Calendar'!$A$2))+1</definedName>
    <definedName name="daysOfWeek" localSheetId="18">{"Sunday","Monday","Tuesday","Wednesday","Thursday","Friday","Saturday"}</definedName>
    <definedName name="daysOfWeek">{"Sunday","Monday","Tuesday","Wednesday","Thursday","Friday","Saturday"}</definedName>
    <definedName name="DecSun1">DATEVALUE("12/1/"&amp;'Year Calendar'!$A$2)-WEEKDAY(DATEVALUE("12/1/"&amp;'Year Calendar'!$A$2))+1</definedName>
    <definedName name="FebSun1">DATEVALUE("2/1/"&amp;'Year Calendar'!$A$2)-WEEKDAY(DATEVALUE("2/1/"&amp;'Year Calendar'!$A$2))+1</definedName>
    <definedName name="JanSun1">DATEVALUE("1/1/"&amp;'Year Calendar'!$A$2)-WEEKDAY(DATEVALUE("1/1/"&amp;'Year Calendar'!$A$2))+1</definedName>
    <definedName name="JulSun1">DATEVALUE("7/1/"&amp;'Year Calendar'!$A$2)-WEEKDAY(DATEVALUE("7/1/"&amp;'Year Calendar'!$A$2))+1</definedName>
    <definedName name="JunSun1">DATEVALUE("6/1/"&amp;'Year Calendar'!$A$2)-WEEKDAY(DATEVALUE("6/1/"&amp;'Year Calendar'!$A$2))+1</definedName>
    <definedName name="MarSun1">DATEVALUE("3/1/"&amp;'Year Calendar'!$A$2)-WEEKDAY(DATEVALUE("3/1/"&amp;'Year Calendar'!$A$2))+1</definedName>
    <definedName name="MaySun1">DATEVALUE("5/1/"&amp;'Year Calendar'!$A$2)-WEEKDAY(DATEVALUE("5/1/"&amp;'Year Calendar'!$A$2))+1</definedName>
    <definedName name="notes">"Notes:"</definedName>
    <definedName name="NovSun1">DATEVALUE("11/1/"&amp;'Year Calendar'!$A$2)-WEEKDAY(DATEVALUE("11/1/"&amp;'Year Calendar'!$A$2))+1</definedName>
    <definedName name="OctSun1">DATEVALUE("10/1/"&amp;'Year Calendar'!$A$2)-WEEKDAY(DATEVALUE("10/1/"&amp;'Year Calendar'!$A$2))+1</definedName>
    <definedName name="_xlnm.Print_Area" localSheetId="7">'Animal Manure or Litter App Rec'!$A$1:$F$26</definedName>
    <definedName name="_xlnm.Print_Area" localSheetId="33">'Anti Discrimination Policy'!$A$1:$N$2</definedName>
    <definedName name="_xlnm.Print_Area" localSheetId="19">'Barn Inspection Log'!$A$1:$F$32</definedName>
    <definedName name="_xlnm.Print_Area" localSheetId="24">'CPA Inventory'!$A$1:$F$35</definedName>
    <definedName name="_xlnm.Print_Area" localSheetId="15">'Curing Facilities (Air)'!$A$1:$G$40</definedName>
    <definedName name="_xlnm.Print_Area" localSheetId="17">'Curing Facilities (Fire)'!$A$1:$H$41</definedName>
    <definedName name="_xlnm.Print_Area" localSheetId="3">'Dark Fire Source of Wood Used'!$B$1:$I$3</definedName>
    <definedName name="_xlnm.Print_Area" localSheetId="36">'Driver Information'!$A$1:$F$16</definedName>
    <definedName name="_xlnm.Print_Area" localSheetId="40">'Emergency Response Plan'!$A$1:$H$21</definedName>
    <definedName name="_xlnm.Print_Area" localSheetId="41">'Farm Roster'!$A$1:$E$35</definedName>
    <definedName name="_xlnm.Print_Area" localSheetId="11">'FieldTract CPA &amp; Sucker Control'!$A$1:$L$42</definedName>
    <definedName name="_xlnm.Print_Area" localSheetId="4">'FieldTract ID Records'!$A$1:$J$42</definedName>
    <definedName name="_xlnm.Print_Area" localSheetId="2">'Flue Cured Barn Inventory'!$B$1:$I$3</definedName>
    <definedName name="_xlnm.Print_Area" localSheetId="10">'Greenhouse CPA Records'!$A$1:$K$27</definedName>
    <definedName name="_xlnm.Print_Area" localSheetId="5">'Greenhouse Fertilization Record'!$A$1:$G$32</definedName>
    <definedName name="_xlnm.Print_Area" localSheetId="16">'Harvesting &amp; Curing (Air)'!$A$1:$J$27</definedName>
    <definedName name="_xlnm.Print_Area" localSheetId="18">'Harvesting &amp; Curing (Fire)'!$A$1:$J$42</definedName>
    <definedName name="_xlnm.Print_Area" localSheetId="43">'In Case of Medical Emergency'!$A$1:$F$19</definedName>
    <definedName name="_xlnm.Print_Area" localSheetId="44">'In Case of Severe Weather'!$A$1:$D$17</definedName>
    <definedName name="_xlnm.Print_Area" localSheetId="26">'Irrigation '!$A$1:$H$48</definedName>
    <definedName name="_xlnm.Print_Area" localSheetId="28">'Labor Numbers'!$A$1:$H$4</definedName>
    <definedName name="_xlnm.Print_Area" localSheetId="42">'List of Important Numbers'!$A$1:$F$24</definedName>
    <definedName name="_xlnm.Print_Area" localSheetId="31">'Non-Immediate Family Minors'!$A$1:$F$28</definedName>
    <definedName name="_xlnm.Print_Area" localSheetId="23">'NTRM Inspection Log'!$A$1:$F$32</definedName>
    <definedName name="_xlnm.Print_Area" localSheetId="1">'Operation Records'!$A$1:$G$67</definedName>
    <definedName name="_xlnm.Print_Area" localSheetId="25">'Rainfall '!$A$1:$F$48</definedName>
    <definedName name="_xlnm.Print_Area" localSheetId="8">'Scouting Records'!$A$1:$H$45</definedName>
    <definedName name="_xlnm.Print_Area" localSheetId="13">'Seed Selection Records'!$A$1:$L$33</definedName>
    <definedName name="_xlnm.Print_Area" localSheetId="12">'Sprayer Calibration'!$A$1:$I$20</definedName>
    <definedName name="_xlnm.Print_Area" localSheetId="14">'Transplanting &amp; Topping Records'!$A$1:$N$27</definedName>
    <definedName name="_xlnm.Print_Area" localSheetId="35">'Vehicle Information'!$A$1:$E$17</definedName>
    <definedName name="_xlnm.Print_Area" localSheetId="30">'Worker AbandonTemination Record'!$A$1:$E$29</definedName>
    <definedName name="_xlnm.Print_Area" localSheetId="32">'Worker Concern Process'!$A$1:$H$23</definedName>
    <definedName name="_xlnm.Print_Area" localSheetId="46">'Year Calendar'!$C$2:$AG$29</definedName>
    <definedName name="SepSun1">DATEVALUE("9/1/"&amp;'Year Calendar'!$A$2)-WEEKDAY(DATEVALUE("9/1/"&amp;'Year Calendar'!$A$2))+1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C17" i="26" l="1"/>
  <c r="AD15" i="26"/>
  <c r="C5" i="26"/>
  <c r="D5" i="26"/>
  <c r="E5" i="26"/>
  <c r="F5" i="26"/>
  <c r="G5" i="26"/>
  <c r="H5" i="26"/>
  <c r="I5" i="26"/>
  <c r="K5" i="26"/>
  <c r="L5" i="26"/>
  <c r="M5" i="26"/>
  <c r="N5" i="26"/>
  <c r="O5" i="26"/>
  <c r="P5" i="26"/>
  <c r="Q5" i="26"/>
  <c r="S5" i="26"/>
  <c r="T5" i="26"/>
  <c r="U5" i="26"/>
  <c r="V5" i="26"/>
  <c r="W5" i="26"/>
  <c r="X5" i="26"/>
  <c r="Y5" i="26"/>
  <c r="AA5" i="26"/>
  <c r="AB5" i="26"/>
  <c r="AC5" i="26"/>
  <c r="AD5" i="26"/>
  <c r="AE5" i="26"/>
  <c r="AF5" i="26"/>
  <c r="AG5" i="26"/>
  <c r="C6" i="26"/>
  <c r="D6" i="26"/>
  <c r="E6" i="26"/>
  <c r="F6" i="26"/>
  <c r="G6" i="26"/>
  <c r="H6" i="26"/>
  <c r="I6" i="26"/>
  <c r="K6" i="26"/>
  <c r="L6" i="26"/>
  <c r="M6" i="26"/>
  <c r="N6" i="26"/>
  <c r="O6" i="26"/>
  <c r="P6" i="26"/>
  <c r="Q6" i="26"/>
  <c r="S6" i="26"/>
  <c r="T6" i="26"/>
  <c r="U6" i="26"/>
  <c r="V6" i="26"/>
  <c r="W6" i="26"/>
  <c r="X6" i="26"/>
  <c r="Y6" i="26"/>
  <c r="AA6" i="26"/>
  <c r="AB6" i="26"/>
  <c r="AC6" i="26"/>
  <c r="AD6" i="26"/>
  <c r="AE6" i="26"/>
  <c r="AF6" i="26"/>
  <c r="AG6" i="26"/>
  <c r="C7" i="26"/>
  <c r="D7" i="26"/>
  <c r="E7" i="26"/>
  <c r="F7" i="26"/>
  <c r="G7" i="26"/>
  <c r="H7" i="26"/>
  <c r="I7" i="26"/>
  <c r="K7" i="26"/>
  <c r="L7" i="26"/>
  <c r="M7" i="26"/>
  <c r="N7" i="26"/>
  <c r="O7" i="26"/>
  <c r="P7" i="26"/>
  <c r="Q7" i="26"/>
  <c r="S7" i="26"/>
  <c r="T7" i="26"/>
  <c r="U7" i="26"/>
  <c r="V7" i="26"/>
  <c r="W7" i="26"/>
  <c r="X7" i="26"/>
  <c r="Y7" i="26"/>
  <c r="AA7" i="26"/>
  <c r="AB7" i="26"/>
  <c r="AC7" i="26"/>
  <c r="AD7" i="26"/>
  <c r="AE7" i="26"/>
  <c r="AF7" i="26"/>
  <c r="AG7" i="26"/>
  <c r="C8" i="26"/>
  <c r="D8" i="26"/>
  <c r="E8" i="26"/>
  <c r="F8" i="26"/>
  <c r="G8" i="26"/>
  <c r="H8" i="26"/>
  <c r="I8" i="26"/>
  <c r="K8" i="26"/>
  <c r="L8" i="26"/>
  <c r="M8" i="26"/>
  <c r="N8" i="26"/>
  <c r="O8" i="26"/>
  <c r="P8" i="26"/>
  <c r="Q8" i="26"/>
  <c r="S8" i="26"/>
  <c r="T8" i="26"/>
  <c r="U8" i="26"/>
  <c r="V8" i="26"/>
  <c r="W8" i="26"/>
  <c r="X8" i="26"/>
  <c r="Y8" i="26"/>
  <c r="AA8" i="26"/>
  <c r="AB8" i="26"/>
  <c r="AC8" i="26"/>
  <c r="AD8" i="26"/>
  <c r="AE8" i="26"/>
  <c r="AF8" i="26"/>
  <c r="AG8" i="26"/>
  <c r="C9" i="26"/>
  <c r="D9" i="26"/>
  <c r="E9" i="26"/>
  <c r="F9" i="26"/>
  <c r="G9" i="26"/>
  <c r="H9" i="26"/>
  <c r="I9" i="26"/>
  <c r="K9" i="26"/>
  <c r="L9" i="26"/>
  <c r="M9" i="26"/>
  <c r="N9" i="26"/>
  <c r="O9" i="26"/>
  <c r="P9" i="26"/>
  <c r="Q9" i="26"/>
  <c r="S9" i="26"/>
  <c r="T9" i="26"/>
  <c r="U9" i="26"/>
  <c r="V9" i="26"/>
  <c r="W9" i="26"/>
  <c r="X9" i="26"/>
  <c r="Y9" i="26"/>
  <c r="AA9" i="26"/>
  <c r="AB9" i="26"/>
  <c r="AC9" i="26"/>
  <c r="AD9" i="26"/>
  <c r="AE9" i="26"/>
  <c r="AF9" i="26"/>
  <c r="AG9" i="26"/>
  <c r="C10" i="26"/>
  <c r="D10" i="26"/>
  <c r="E10" i="26"/>
  <c r="F10" i="26"/>
  <c r="G10" i="26"/>
  <c r="H10" i="26"/>
  <c r="I10" i="26"/>
  <c r="K10" i="26"/>
  <c r="L10" i="26"/>
  <c r="M10" i="26"/>
  <c r="N10" i="26"/>
  <c r="O10" i="26"/>
  <c r="P10" i="26"/>
  <c r="Q10" i="26"/>
  <c r="S10" i="26"/>
  <c r="T10" i="26"/>
  <c r="U10" i="26"/>
  <c r="V10" i="26"/>
  <c r="W10" i="26"/>
  <c r="X10" i="26"/>
  <c r="Y10" i="26"/>
  <c r="AA10" i="26"/>
  <c r="AB10" i="26"/>
  <c r="AC10" i="26"/>
  <c r="AD10" i="26"/>
  <c r="AE10" i="26"/>
  <c r="AF10" i="26"/>
  <c r="AG10" i="26"/>
  <c r="C14" i="26"/>
  <c r="D14" i="26"/>
  <c r="E14" i="26"/>
  <c r="F14" i="26"/>
  <c r="G14" i="26"/>
  <c r="H14" i="26"/>
  <c r="I14" i="26"/>
  <c r="K14" i="26"/>
  <c r="L14" i="26"/>
  <c r="M14" i="26"/>
  <c r="N14" i="26"/>
  <c r="O14" i="26"/>
  <c r="P14" i="26"/>
  <c r="Q14" i="26"/>
  <c r="S14" i="26"/>
  <c r="T14" i="26"/>
  <c r="U14" i="26"/>
  <c r="V14" i="26"/>
  <c r="W14" i="26"/>
  <c r="X14" i="26"/>
  <c r="Y14" i="26"/>
  <c r="AA14" i="26"/>
  <c r="AB14" i="26"/>
  <c r="AC14" i="26"/>
  <c r="AD14" i="26"/>
  <c r="AE14" i="26"/>
  <c r="AF14" i="26"/>
  <c r="AG14" i="26"/>
  <c r="C15" i="26"/>
  <c r="D15" i="26"/>
  <c r="E15" i="26"/>
  <c r="F15" i="26"/>
  <c r="G15" i="26"/>
  <c r="H15" i="26"/>
  <c r="I15" i="26"/>
  <c r="K15" i="26"/>
  <c r="L15" i="26"/>
  <c r="M15" i="26"/>
  <c r="N15" i="26"/>
  <c r="O15" i="26"/>
  <c r="P15" i="26"/>
  <c r="Q15" i="26"/>
  <c r="S15" i="26"/>
  <c r="T15" i="26"/>
  <c r="U15" i="26"/>
  <c r="V15" i="26"/>
  <c r="W15" i="26"/>
  <c r="X15" i="26"/>
  <c r="Y15" i="26"/>
  <c r="AA15" i="26"/>
  <c r="AB15" i="26"/>
  <c r="AC15" i="26"/>
  <c r="AE15" i="26"/>
  <c r="AF15" i="26"/>
  <c r="AG15" i="26"/>
  <c r="C16" i="26"/>
  <c r="D16" i="26"/>
  <c r="E16" i="26"/>
  <c r="F16" i="26"/>
  <c r="G16" i="26"/>
  <c r="H16" i="26"/>
  <c r="I16" i="26"/>
  <c r="K16" i="26"/>
  <c r="L16" i="26"/>
  <c r="M16" i="26"/>
  <c r="N16" i="26"/>
  <c r="O16" i="26"/>
  <c r="P16" i="26"/>
  <c r="Q16" i="26"/>
  <c r="S16" i="26"/>
  <c r="T16" i="26"/>
  <c r="U16" i="26"/>
  <c r="V16" i="26"/>
  <c r="W16" i="26"/>
  <c r="X16" i="26"/>
  <c r="Y16" i="26"/>
  <c r="AA16" i="26"/>
  <c r="AB16" i="26"/>
  <c r="AC16" i="26"/>
  <c r="AD16" i="26"/>
  <c r="AE16" i="26"/>
  <c r="AF16" i="26"/>
  <c r="AG16" i="26"/>
  <c r="C17" i="26"/>
  <c r="D17" i="26"/>
  <c r="E17" i="26"/>
  <c r="F17" i="26"/>
  <c r="G17" i="26"/>
  <c r="H17" i="26"/>
  <c r="I17" i="26"/>
  <c r="K17" i="26"/>
  <c r="L17" i="26"/>
  <c r="M17" i="26"/>
  <c r="N17" i="26"/>
  <c r="O17" i="26"/>
  <c r="P17" i="26"/>
  <c r="Q17" i="26"/>
  <c r="S17" i="26"/>
  <c r="T17" i="26"/>
  <c r="U17" i="26"/>
  <c r="V17" i="26"/>
  <c r="W17" i="26"/>
  <c r="X17" i="26"/>
  <c r="Y17" i="26"/>
  <c r="AA17" i="26"/>
  <c r="AB17" i="26"/>
  <c r="AD17" i="26"/>
  <c r="AE17" i="26"/>
  <c r="AF17" i="26"/>
  <c r="AG17" i="26"/>
  <c r="C18" i="26"/>
  <c r="D18" i="26"/>
  <c r="E18" i="26"/>
  <c r="F18" i="26"/>
  <c r="G18" i="26"/>
  <c r="H18" i="26"/>
  <c r="I18" i="26"/>
  <c r="K18" i="26"/>
  <c r="L18" i="26"/>
  <c r="M18" i="26"/>
  <c r="N18" i="26"/>
  <c r="O18" i="26"/>
  <c r="P18" i="26"/>
  <c r="Q18" i="26"/>
  <c r="S18" i="26"/>
  <c r="T18" i="26"/>
  <c r="U18" i="26"/>
  <c r="V18" i="26"/>
  <c r="W18" i="26"/>
  <c r="X18" i="26"/>
  <c r="Y18" i="26"/>
  <c r="AA18" i="26"/>
  <c r="AB18" i="26"/>
  <c r="AC18" i="26"/>
  <c r="AD18" i="26"/>
  <c r="AE18" i="26"/>
  <c r="AF18" i="26"/>
  <c r="AG18" i="26"/>
  <c r="C19" i="26"/>
  <c r="D19" i="26"/>
  <c r="E19" i="26"/>
  <c r="F19" i="26"/>
  <c r="G19" i="26"/>
  <c r="H19" i="26"/>
  <c r="I19" i="26"/>
  <c r="K19" i="26"/>
  <c r="L19" i="26"/>
  <c r="M19" i="26"/>
  <c r="N19" i="26"/>
  <c r="O19" i="26"/>
  <c r="P19" i="26"/>
  <c r="Q19" i="26"/>
  <c r="S19" i="26"/>
  <c r="T19" i="26"/>
  <c r="U19" i="26"/>
  <c r="V19" i="26"/>
  <c r="W19" i="26"/>
  <c r="X19" i="26"/>
  <c r="Y19" i="26"/>
  <c r="AA19" i="26"/>
  <c r="AB19" i="26"/>
  <c r="AC19" i="26"/>
  <c r="AD19" i="26"/>
  <c r="AE19" i="26"/>
  <c r="AF19" i="26"/>
  <c r="AG19" i="26"/>
  <c r="C23" i="26"/>
  <c r="D23" i="26"/>
  <c r="E23" i="26"/>
  <c r="F23" i="26"/>
  <c r="G23" i="26"/>
  <c r="H23" i="26"/>
  <c r="I23" i="26"/>
  <c r="K23" i="26"/>
  <c r="L23" i="26"/>
  <c r="M23" i="26"/>
  <c r="N23" i="26"/>
  <c r="O23" i="26"/>
  <c r="P23" i="26"/>
  <c r="Q23" i="26"/>
  <c r="S23" i="26"/>
  <c r="T23" i="26"/>
  <c r="U23" i="26"/>
  <c r="V23" i="26"/>
  <c r="W23" i="26"/>
  <c r="X23" i="26"/>
  <c r="Y23" i="26"/>
  <c r="AA23" i="26"/>
  <c r="AB23" i="26"/>
  <c r="AC23" i="26"/>
  <c r="AD23" i="26"/>
  <c r="AE23" i="26"/>
  <c r="AF23" i="26"/>
  <c r="AG23" i="26"/>
  <c r="C24" i="26"/>
  <c r="D24" i="26"/>
  <c r="E24" i="26"/>
  <c r="F24" i="26"/>
  <c r="G24" i="26"/>
  <c r="H24" i="26"/>
  <c r="I24" i="26"/>
  <c r="K24" i="26"/>
  <c r="L24" i="26"/>
  <c r="M24" i="26"/>
  <c r="N24" i="26"/>
  <c r="O24" i="26"/>
  <c r="P24" i="26"/>
  <c r="Q24" i="26"/>
  <c r="S24" i="26"/>
  <c r="T24" i="26"/>
  <c r="U24" i="26"/>
  <c r="V24" i="26"/>
  <c r="W24" i="26"/>
  <c r="X24" i="26"/>
  <c r="Y24" i="26"/>
  <c r="AA24" i="26"/>
  <c r="AB24" i="26"/>
  <c r="AC24" i="26"/>
  <c r="AD24" i="26"/>
  <c r="AE24" i="26"/>
  <c r="AF24" i="26"/>
  <c r="AG24" i="26"/>
  <c r="C25" i="26"/>
  <c r="D25" i="26"/>
  <c r="E25" i="26"/>
  <c r="F25" i="26"/>
  <c r="G25" i="26"/>
  <c r="H25" i="26"/>
  <c r="I25" i="26"/>
  <c r="K25" i="26"/>
  <c r="L25" i="26"/>
  <c r="M25" i="26"/>
  <c r="N25" i="26"/>
  <c r="O25" i="26"/>
  <c r="P25" i="26"/>
  <c r="Q25" i="26"/>
  <c r="S25" i="26"/>
  <c r="T25" i="26"/>
  <c r="U25" i="26"/>
  <c r="V25" i="26"/>
  <c r="W25" i="26"/>
  <c r="X25" i="26"/>
  <c r="Y25" i="26"/>
  <c r="AA25" i="26"/>
  <c r="AB25" i="26"/>
  <c r="AC25" i="26"/>
  <c r="AD25" i="26"/>
  <c r="AE25" i="26"/>
  <c r="AF25" i="26"/>
  <c r="AG25" i="26"/>
  <c r="C26" i="26"/>
  <c r="D26" i="26"/>
  <c r="E26" i="26"/>
  <c r="F26" i="26"/>
  <c r="G26" i="26"/>
  <c r="H26" i="26"/>
  <c r="I26" i="26"/>
  <c r="K26" i="26"/>
  <c r="L26" i="26"/>
  <c r="M26" i="26"/>
  <c r="N26" i="26"/>
  <c r="O26" i="26"/>
  <c r="P26" i="26"/>
  <c r="Q26" i="26"/>
  <c r="S26" i="26"/>
  <c r="T26" i="26"/>
  <c r="U26" i="26"/>
  <c r="V26" i="26"/>
  <c r="W26" i="26"/>
  <c r="X26" i="26"/>
  <c r="Y26" i="26"/>
  <c r="AA26" i="26"/>
  <c r="AB26" i="26"/>
  <c r="AC26" i="26"/>
  <c r="AD26" i="26"/>
  <c r="AE26" i="26"/>
  <c r="AF26" i="26"/>
  <c r="AG26" i="26"/>
  <c r="C27" i="26"/>
  <c r="D27" i="26"/>
  <c r="E27" i="26"/>
  <c r="F27" i="26"/>
  <c r="G27" i="26"/>
  <c r="H27" i="26"/>
  <c r="I27" i="26"/>
  <c r="K27" i="26"/>
  <c r="L27" i="26"/>
  <c r="M27" i="26"/>
  <c r="N27" i="26"/>
  <c r="O27" i="26"/>
  <c r="P27" i="26"/>
  <c r="Q27" i="26"/>
  <c r="S27" i="26"/>
  <c r="T27" i="26"/>
  <c r="U27" i="26"/>
  <c r="V27" i="26"/>
  <c r="W27" i="26"/>
  <c r="X27" i="26"/>
  <c r="Y27" i="26"/>
  <c r="AA27" i="26"/>
  <c r="AB27" i="26"/>
  <c r="AC27" i="26"/>
  <c r="AD27" i="26"/>
  <c r="AE27" i="26"/>
  <c r="AF27" i="26"/>
  <c r="AG27" i="26"/>
  <c r="C28" i="26"/>
  <c r="D28" i="26"/>
  <c r="E28" i="26"/>
  <c r="F28" i="26"/>
  <c r="G28" i="26"/>
  <c r="H28" i="26"/>
  <c r="I28" i="26"/>
  <c r="K28" i="26"/>
  <c r="L28" i="26"/>
  <c r="M28" i="26"/>
  <c r="N28" i="26"/>
  <c r="O28" i="26"/>
  <c r="P28" i="26"/>
  <c r="Q28" i="26"/>
  <c r="S28" i="26"/>
  <c r="T28" i="26"/>
  <c r="U28" i="26"/>
  <c r="V28" i="26"/>
  <c r="W28" i="26"/>
  <c r="X28" i="26"/>
  <c r="Y28" i="26"/>
  <c r="AA28" i="26"/>
  <c r="AB28" i="26"/>
  <c r="AC28" i="26"/>
  <c r="AD28" i="26"/>
  <c r="AE28" i="26"/>
  <c r="AF28" i="26"/>
  <c r="AG28" i="26"/>
</calcChain>
</file>

<file path=xl/sharedStrings.xml><?xml version="1.0" encoding="utf-8"?>
<sst xmlns="http://schemas.openxmlformats.org/spreadsheetml/2006/main" count="852" uniqueCount="519">
  <si>
    <t>You can navigate from section to section by either clicking on the link for each tab  or one of the color-coded tabs below.</t>
  </si>
  <si>
    <t>Operation Records</t>
  </si>
  <si>
    <t>Air Curing Facility Records</t>
  </si>
  <si>
    <t>Labor Numbers</t>
  </si>
  <si>
    <t>OSHA 300</t>
  </si>
  <si>
    <t>Air Harvesting &amp; Curing Records</t>
  </si>
  <si>
    <t>Emergency Response Plan</t>
  </si>
  <si>
    <t>Fire Curing Facility Records</t>
  </si>
  <si>
    <t>Farm Roster</t>
  </si>
  <si>
    <t>Field/Tract ID Records</t>
  </si>
  <si>
    <t>Fire Harvesting &amp; Curing Records</t>
  </si>
  <si>
    <t>Non-Immediate Family Minors Working on Farm Record</t>
  </si>
  <si>
    <t>List of Important Numbers</t>
  </si>
  <si>
    <t>Greenhouse Fertilization Records</t>
  </si>
  <si>
    <t>Barn Inspection Log ( Air &amp; Fire)</t>
  </si>
  <si>
    <t>In Case of Medical Emergency</t>
  </si>
  <si>
    <t>Field/Tract Fertilization Records</t>
  </si>
  <si>
    <t>Flue Curing Facility Records</t>
  </si>
  <si>
    <t>In Case of Severe Weather/Tornado Sheltering</t>
  </si>
  <si>
    <t>Animal Manure or Litter Application Records</t>
  </si>
  <si>
    <t>Flue Curing Facility Records (Retest Report)</t>
  </si>
  <si>
    <t>Flue Harvesting &amp; Curing Records</t>
  </si>
  <si>
    <t>Worker Concern Process Documentation</t>
  </si>
  <si>
    <t>Anti-Discrimination Policy</t>
  </si>
  <si>
    <r>
      <rPr>
        <sz val="12"/>
        <rFont val="Calibri"/>
        <family val="2"/>
        <scheme val="minor"/>
      </rPr>
      <t xml:space="preserve">   </t>
    </r>
    <r>
      <rPr>
        <u/>
        <sz val="12"/>
        <rFont val="Calibri"/>
        <family val="2"/>
        <scheme val="minor"/>
      </rPr>
      <t>Scouting Records</t>
    </r>
  </si>
  <si>
    <t>CPA Applicator &amp; Information Records</t>
  </si>
  <si>
    <t>NTRM Inspection Log</t>
  </si>
  <si>
    <r>
      <rPr>
        <sz val="12"/>
        <rFont val="Calibri"/>
        <family val="2"/>
        <scheme val="minor"/>
      </rPr>
      <t xml:space="preserve">  </t>
    </r>
    <r>
      <rPr>
        <u/>
        <sz val="12"/>
        <rFont val="Calibri"/>
        <family val="2"/>
        <scheme val="minor"/>
      </rPr>
      <t>Greenhouse CPA Records</t>
    </r>
  </si>
  <si>
    <r>
      <rPr>
        <sz val="12"/>
        <rFont val="Calibri"/>
        <family val="2"/>
        <scheme val="minor"/>
      </rPr>
      <t xml:space="preserve">  </t>
    </r>
    <r>
      <rPr>
        <u/>
        <sz val="12"/>
        <rFont val="Calibri"/>
        <family val="2"/>
        <scheme val="minor"/>
      </rPr>
      <t>Housing Terms &amp; Conditions</t>
    </r>
  </si>
  <si>
    <t>Field/Tract CPA and Sucker Control Records</t>
  </si>
  <si>
    <t>Vehicle Information</t>
  </si>
  <si>
    <t>Sprayer Calibration Records</t>
  </si>
  <si>
    <t>CPA Inventory Records</t>
  </si>
  <si>
    <t>Driver Information</t>
  </si>
  <si>
    <t>Rainfall Records</t>
  </si>
  <si>
    <t>Vehicle Inspection Log</t>
  </si>
  <si>
    <t>Irrigation Records</t>
  </si>
  <si>
    <r>
      <rPr>
        <sz val="12"/>
        <rFont val="Calibri"/>
        <family val="2"/>
        <scheme val="minor"/>
      </rPr>
      <t xml:space="preserve">  </t>
    </r>
    <r>
      <rPr>
        <u/>
        <sz val="12"/>
        <rFont val="Calibri"/>
        <family val="2"/>
        <scheme val="minor"/>
      </rPr>
      <t>Field Sanitation Log</t>
    </r>
  </si>
  <si>
    <t>Seed Selection Records</t>
  </si>
  <si>
    <t>Crop Rotation Records</t>
  </si>
  <si>
    <t>Transplanting &amp; Topping Records</t>
  </si>
  <si>
    <t>Contact Information</t>
    <phoneticPr fontId="3" type="noConversion"/>
  </si>
  <si>
    <t>Farm Address</t>
  </si>
  <si>
    <t xml:space="preserve">City </t>
    <phoneticPr fontId="3" type="noConversion"/>
  </si>
  <si>
    <t>State</t>
    <phoneticPr fontId="3" type="noConversion"/>
  </si>
  <si>
    <t>Zip</t>
    <phoneticPr fontId="3" type="noConversion"/>
  </si>
  <si>
    <t>Phone</t>
    <phoneticPr fontId="3" type="noConversion"/>
  </si>
  <si>
    <t>E-mail Address</t>
    <phoneticPr fontId="3" type="noConversion"/>
  </si>
  <si>
    <t>Primary and Associated Growers</t>
  </si>
  <si>
    <t>Primary Grower Name</t>
  </si>
  <si>
    <t>Grower ID</t>
  </si>
  <si>
    <t>Date of Birth</t>
  </si>
  <si>
    <t>Training Date</t>
  </si>
  <si>
    <t>Associated Grower Name</t>
  </si>
  <si>
    <t>Farm Information</t>
  </si>
  <si>
    <t>Total Tobacco Acres</t>
    <phoneticPr fontId="3" type="noConversion"/>
  </si>
  <si>
    <t>Flue-cured</t>
    <phoneticPr fontId="3" type="noConversion"/>
  </si>
  <si>
    <t>Organic Flue-cured</t>
  </si>
  <si>
    <t>Burley</t>
  </si>
  <si>
    <t>Dark Air</t>
  </si>
  <si>
    <t>Dark Fired</t>
  </si>
  <si>
    <t>Maryland</t>
  </si>
  <si>
    <t>Wisconsin</t>
    <phoneticPr fontId="3" type="noConversion"/>
  </si>
  <si>
    <t>Cigar</t>
  </si>
  <si>
    <t>Other:______________</t>
  </si>
  <si>
    <t>Farm Infrastructure</t>
  </si>
  <si>
    <t>Type</t>
  </si>
  <si>
    <t>Total Number</t>
  </si>
  <si>
    <t>Curing Information for Flue-Cured Tobacco</t>
  </si>
  <si>
    <t>Flue-cured Curing Barns</t>
  </si>
  <si>
    <t>Box Barns</t>
  </si>
  <si>
    <t>Rack Barns</t>
  </si>
  <si>
    <t>Pounds of Tobacco Cured per Gallon of Fuel:</t>
  </si>
  <si>
    <t>Dark-fired Curing Barns</t>
  </si>
  <si>
    <t>Air-cured Curing Barns</t>
  </si>
  <si>
    <t>Outdoor Air-cured Curing Structures*</t>
  </si>
  <si>
    <t>Storage Facilities</t>
  </si>
  <si>
    <t>Open</t>
  </si>
  <si>
    <t>Enclosed</t>
  </si>
  <si>
    <t>Stripping Facilities (Air &amp; Fire Only)</t>
  </si>
  <si>
    <t>Sand Reels/Tumblers (Flue Only)</t>
  </si>
  <si>
    <t>Leaf Loaders (Flue Only)</t>
  </si>
  <si>
    <t>Mechanical Tobacco Harvesters</t>
  </si>
  <si>
    <t>*For outdoor curing structures, give total stick capacity for "Total Number"</t>
  </si>
  <si>
    <t>(For additional lines copy and paste as needed)</t>
  </si>
  <si>
    <t>Field/Tract ID</t>
  </si>
  <si>
    <t>Farm Name or Location</t>
  </si>
  <si>
    <t>County</t>
  </si>
  <si>
    <t xml:space="preserve">
Second Line</t>
  </si>
  <si>
    <t>Tobacco Acres</t>
  </si>
  <si>
    <t>Rate of Lime (tons/acre)</t>
  </si>
  <si>
    <t>Greenhouse ID Number</t>
  </si>
  <si>
    <t>Transplant Batch Number</t>
  </si>
  <si>
    <t>Types of Fertilizer</t>
  </si>
  <si>
    <t>Rate 
(per 1,000 gallons)</t>
  </si>
  <si>
    <t>Field/ Tract ID</t>
  </si>
  <si>
    <t>Application Timing</t>
  </si>
  <si>
    <t>Analysis (N-P-K)</t>
  </si>
  <si>
    <t>Rate of Application (lbs./acre)</t>
  </si>
  <si>
    <t>K20 from Muriate, if applied after December 31 (lbs./acre)</t>
  </si>
  <si>
    <t>Date(s) Animal Manure Tested for Nutrient Content:</t>
  </si>
  <si>
    <t>Type of Manure</t>
  </si>
  <si>
    <t>Rate</t>
  </si>
  <si>
    <t>Scouting Records</t>
  </si>
  <si>
    <t xml:space="preserve">Field/Tract ID </t>
  </si>
  <si>
    <t>Pests Identified During Scouting</t>
  </si>
  <si>
    <t>Level of Infestation of Pest Identified</t>
  </si>
  <si>
    <t>Corrective Actions Taken                                                               (Include Date of Action)</t>
  </si>
  <si>
    <t>Follow-up on Pest Control Practices to Determine the Effectiveness of Actions Taken</t>
  </si>
  <si>
    <t>CPA Applicator License Information</t>
  </si>
  <si>
    <t>List all the applicators and certification numbers used on your farm operation below. If pesticide applicator is not certified, list the certification number of the certified supervisor.</t>
  </si>
  <si>
    <t>Applicator Name</t>
  </si>
  <si>
    <t>License Number</t>
  </si>
  <si>
    <r>
      <rPr>
        <b/>
        <sz val="11"/>
        <color theme="1"/>
        <rFont val="Calibri"/>
        <family val="2"/>
        <scheme val="minor"/>
      </rPr>
      <t>Save Time</t>
    </r>
    <r>
      <rPr>
        <sz val="11"/>
        <color theme="1"/>
        <rFont val="Calibri"/>
        <family val="2"/>
        <scheme val="minor"/>
      </rPr>
      <t>: The Federal record keeping regulations require the certified private applicator to record the brand/product name and the
U.S. Environmental Protection Agency (EPA) registration number of the federally restricted-use pesticide (RUP) he/she applies. You will be able to save time by listing the brand/product name, EPA registration number, and active ingredients(s) of the pesticides you apply on this page and then entering the corresponding number(s) to complete your CPA records.</t>
    </r>
  </si>
  <si>
    <t>Brand Name</t>
  </si>
  <si>
    <t>EPA Registration Number</t>
  </si>
  <si>
    <t>Active Ingredient</t>
  </si>
  <si>
    <t>REI Hours</t>
  </si>
  <si>
    <t>Label on File</t>
  </si>
  <si>
    <t>SDS on File</t>
  </si>
  <si>
    <t>Greenhouse CPA Records</t>
  </si>
  <si>
    <t>Green House ID No.</t>
  </si>
  <si>
    <t>Applicator</t>
  </si>
  <si>
    <t>Brand/Product Name or Reference Number</t>
  </si>
  <si>
    <t>Reason for Application</t>
  </si>
  <si>
    <t>Rate/1,000 ft2</t>
  </si>
  <si>
    <t>Total Application</t>
  </si>
  <si>
    <t>Start/Finish Time</t>
  </si>
  <si>
    <t>Brand/Product Name or Reference No.</t>
  </si>
  <si>
    <t>Rate/Acre</t>
  </si>
  <si>
    <t>Size of Area Treated</t>
  </si>
  <si>
    <t xml:space="preserve">Method Application </t>
  </si>
  <si>
    <t>The effectiveness of any pesticide depends upon the proper application and placement of the chemical.  The purpose of calibration is to ensure that your chemical application machinery is uniformly applying the correct amount of material over a given area.  Although you may have the right chemical mixture, it is still possible to apply the wrong amount.</t>
  </si>
  <si>
    <t>Sprayer Brand 
and Model</t>
  </si>
  <si>
    <t>Sprayer Type</t>
  </si>
  <si>
    <t>Nozzle Type and Size</t>
  </si>
  <si>
    <t>Pressure</t>
  </si>
  <si>
    <t>Speed (mph)</t>
  </si>
  <si>
    <t>Throttle (rpm)</t>
  </si>
  <si>
    <t>Tractor Model</t>
  </si>
  <si>
    <t>Tractor Gear</t>
  </si>
  <si>
    <t>Spray Volume (gal/ac)</t>
  </si>
  <si>
    <t xml:space="preserve">If you sell plants to other growers check out our GAPC Transplant Purchase Record form online at (scroll to the bottom of the page for PDF and Excel formats): </t>
  </si>
  <si>
    <t>Variety Selection:  Please list the resources or sources of information used to make variety selection decisions:</t>
  </si>
  <si>
    <t>Greenhouse ID No.: The greenhouse ID number is created by you and is used to identify each separate greenhouse used in your operation.  If you purchased plants, list farm name where you purchased.</t>
  </si>
  <si>
    <t>Provide that form to the growers that purchase plants and participate in GAPC Certification Program to provide them all the required information.</t>
  </si>
  <si>
    <t>Transplant Batch No.:  The transplant batch number is created by you and is used to identify each separate batch of transplants used in your operation.  A separate number should be given to each batch of transplants of the same source, variety, lot number, and seeded at the same time in the same greenhouse.</t>
  </si>
  <si>
    <t>Greenhouse ID No.</t>
  </si>
  <si>
    <t>Transplant Batch No.</t>
  </si>
  <si>
    <t>Seedling Source</t>
  </si>
  <si>
    <t>Variety Name</t>
  </si>
  <si>
    <t>Seed Lot#</t>
  </si>
  <si>
    <t>LC Variety              (Burley &amp; Dark Only)</t>
  </si>
  <si>
    <t>Transplanting and Topping Records</t>
  </si>
  <si>
    <t>Plant Population (Plants/Acre):</t>
  </si>
  <si>
    <t>Row Spacing:</t>
  </si>
  <si>
    <t>Plant Spacing in Row:</t>
  </si>
  <si>
    <t>Program for Preventing Weed Seed Contamination of Harvested Leaf (Palmer Amaranth, other Pigweed, Ragweed, Grasses)</t>
  </si>
  <si>
    <t>Herbicides Used:</t>
  </si>
  <si>
    <t>Number of Cultivations:</t>
  </si>
  <si>
    <t>Control of weeds in field borders:</t>
  </si>
  <si>
    <t>Preharvest scouting and cleanup practices:</t>
  </si>
  <si>
    <t>Other (handhoeing, etc.):</t>
  </si>
  <si>
    <t>Farm Name</t>
  </si>
  <si>
    <t>Barn/Structure ID</t>
  </si>
  <si>
    <t>Number of Tiers</t>
  </si>
  <si>
    <r>
      <t xml:space="preserve">Barn Size 
</t>
    </r>
    <r>
      <rPr>
        <sz val="11"/>
        <color theme="1"/>
        <rFont val="Calibri"/>
        <family val="2"/>
        <scheme val="minor"/>
      </rPr>
      <t>(stick capacity)</t>
    </r>
  </si>
  <si>
    <t>Air Harvesting and Curing Records</t>
  </si>
  <si>
    <t>Spacing of Sticks</t>
  </si>
  <si>
    <t>Tobacco Ordering Method</t>
  </si>
  <si>
    <t>Bale, Box, or Hogshead ID numbers</t>
  </si>
  <si>
    <t>Barn Inspection Log</t>
  </si>
  <si>
    <t>Barn ID                 ID de Granero</t>
  </si>
  <si>
    <t>Who  did the inspection?          
Quien la Inspeccion</t>
  </si>
  <si>
    <t>Comments (ex: good condition replaced two rails)    
Comentarios (ej: buena condicion, dos rieles reemplazados)</t>
  </si>
  <si>
    <t>Farmer or Farm Name:</t>
  </si>
  <si>
    <t xml:space="preserve">Testing Entity: </t>
  </si>
  <si>
    <t>Signature of barn tester:</t>
  </si>
  <si>
    <t>Barn Location</t>
  </si>
  <si>
    <t>Date of Testing:</t>
  </si>
  <si>
    <r>
      <t>CO</t>
    </r>
    <r>
      <rPr>
        <b/>
        <vertAlign val="subscript"/>
        <sz val="11"/>
        <rFont val="Calibri"/>
        <family val="2"/>
        <scheme val="minor"/>
      </rPr>
      <t>2</t>
    </r>
    <r>
      <rPr>
        <b/>
        <sz val="11"/>
        <rFont val="Calibri"/>
        <family val="2"/>
        <scheme val="minor"/>
      </rPr>
      <t xml:space="preserve"> Meter Make:</t>
    </r>
  </si>
  <si>
    <t>Probe number:</t>
  </si>
  <si>
    <r>
      <t xml:space="preserve">Total number of barns </t>
    </r>
    <r>
      <rPr>
        <b/>
        <u/>
        <sz val="11"/>
        <rFont val="Calibri"/>
        <family val="2"/>
        <scheme val="minor"/>
      </rPr>
      <t>tested:</t>
    </r>
  </si>
  <si>
    <t>Probe calibration date:</t>
  </si>
  <si>
    <t>Number of barns passing:</t>
  </si>
  <si>
    <t>How is barn temperature and/or humidity in curing barns monitored?</t>
  </si>
  <si>
    <r>
      <t>CO</t>
    </r>
    <r>
      <rPr>
        <b/>
        <vertAlign val="subscript"/>
        <sz val="11"/>
        <rFont val="Calibri"/>
        <family val="2"/>
        <scheme val="minor"/>
      </rPr>
      <t>2</t>
    </r>
    <r>
      <rPr>
        <b/>
        <sz val="11"/>
        <rFont val="Calibri"/>
        <family val="2"/>
        <scheme val="minor"/>
      </rPr>
      <t xml:space="preserve"> Measurements</t>
    </r>
  </si>
  <si>
    <t>Barn ID Number</t>
  </si>
  <si>
    <t>Barn Make and Model</t>
  </si>
  <si>
    <t>Heat Exchanger Brand</t>
  </si>
  <si>
    <t>Initial Reading</t>
  </si>
  <si>
    <t>Final Reading</t>
  </si>
  <si>
    <t>Barn Status
PASS/FAIL</t>
  </si>
  <si>
    <t>Fire Harvesting and Curing Records</t>
  </si>
  <si>
    <t xml:space="preserve">Fuel Source </t>
  </si>
  <si>
    <t>Maximum Temperature</t>
  </si>
  <si>
    <r>
      <t xml:space="preserve">Total number of barns </t>
    </r>
    <r>
      <rPr>
        <b/>
        <u/>
        <sz val="11"/>
        <rFont val="Calibri"/>
        <family val="2"/>
        <scheme val="minor"/>
      </rPr>
      <t>retested:</t>
    </r>
  </si>
  <si>
    <t>Flue Harvesting and Curing Records</t>
  </si>
  <si>
    <t>Method of Harvesting</t>
  </si>
  <si>
    <t>Stalk Position</t>
  </si>
  <si>
    <t>Barn ID</t>
  </si>
  <si>
    <t>Bale ID Number</t>
  </si>
  <si>
    <t>Who did the inspection?    
Quien hizzo la inspeccion?</t>
  </si>
  <si>
    <t>Areas Inspected 
(ex: market prep facilities, baling equipment, break areas)                                                                                       Areas inspeccionadas                                                                                                                                          (ej: instalaciones de preparacion del Mercado, equipos de emaque, areas de descanso)</t>
  </si>
  <si>
    <t>Comments 
(ex: no new sources of NTRM, added a trash can in break area)                                                          Comentarios                                                                                                                                                           (ej: No hay nuevas fuentes de NTRMm se agrego un bote de basura al area de descanso)</t>
  </si>
  <si>
    <t>Reference Number</t>
  </si>
  <si>
    <t>Brand Name/Product/Common Name</t>
  </si>
  <si>
    <t>Storage Area</t>
  </si>
  <si>
    <t>Amount</t>
  </si>
  <si>
    <t>Rainfall records can be kept daily, weekly or monthly.</t>
  </si>
  <si>
    <t>Amount of Precipitation</t>
  </si>
  <si>
    <t>Crop Condition</t>
  </si>
  <si>
    <t>Source of Irrigation Water</t>
  </si>
  <si>
    <t>Application Type</t>
  </si>
  <si>
    <t>Amount Applied</t>
  </si>
  <si>
    <t>Crop Condition before Irrigating</t>
  </si>
  <si>
    <t>20___</t>
  </si>
  <si>
    <t>Field ID</t>
  </si>
  <si>
    <t>Field HEL (Yes or No)</t>
  </si>
  <si>
    <t>Crop</t>
  </si>
  <si>
    <t>Tillage Type</t>
  </si>
  <si>
    <t>Cover Crop</t>
  </si>
  <si>
    <t>Terms and Conditions of Employment</t>
  </si>
  <si>
    <t>Migrant and Seasonal Agricultural Workers Protection Act</t>
  </si>
  <si>
    <t>US Department of Labor</t>
  </si>
  <si>
    <t>Wage and Hour Divison</t>
  </si>
  <si>
    <t>Worker Information - Terms and Conditions of Employment</t>
  </si>
  <si>
    <t>http://www.dol.gov/whd/forms/wh516.pdf</t>
  </si>
  <si>
    <t>English Version</t>
  </si>
  <si>
    <t>https://www.dol.gov/whd/forms/wh-516_Spanish.pdf</t>
  </si>
  <si>
    <t>Spanish Version</t>
  </si>
  <si>
    <t>Anti-Disrcimination Policy</t>
  </si>
  <si>
    <t>Worker Name</t>
  </si>
  <si>
    <t>Reason for Termination</t>
  </si>
  <si>
    <t>Documentation</t>
  </si>
  <si>
    <t>Full Name</t>
  </si>
  <si>
    <t>Parental Consent</t>
  </si>
  <si>
    <t>Residence</t>
  </si>
  <si>
    <t>Permanent Address</t>
  </si>
  <si>
    <t>Download and complete:</t>
  </si>
  <si>
    <t>Housing Terms &amp; Conditions</t>
  </si>
  <si>
    <t>Housing Terms and Conditions</t>
  </si>
  <si>
    <t>https://www.dol.gov/whd/forms/wh521.pdf</t>
  </si>
  <si>
    <t>Vehicle</t>
  </si>
  <si>
    <t>Make/Model</t>
  </si>
  <si>
    <t>Year</t>
  </si>
  <si>
    <t>Annual Checklist</t>
  </si>
  <si>
    <t>Driver's Name</t>
  </si>
  <si>
    <t>Drive License Number</t>
  </si>
  <si>
    <t>If FLC or FLCE</t>
  </si>
  <si>
    <t>Vehicle:</t>
  </si>
  <si>
    <r>
      <rPr>
        <sz val="11"/>
        <color rgb="FF231F20"/>
        <rFont val="Calibri"/>
        <family val="2"/>
        <scheme val="minor"/>
      </rPr>
      <t>Head Lights</t>
    </r>
  </si>
  <si>
    <r>
      <rPr>
        <sz val="11"/>
        <color rgb="FF231F20"/>
        <rFont val="Calibri"/>
        <family val="2"/>
        <scheme val="minor"/>
      </rPr>
      <t>Stop Lights</t>
    </r>
  </si>
  <si>
    <r>
      <rPr>
        <sz val="11"/>
        <color rgb="FF231F20"/>
        <rFont val="Calibri"/>
        <family val="2"/>
        <scheme val="minor"/>
      </rPr>
      <t>Tail Lights</t>
    </r>
  </si>
  <si>
    <r>
      <rPr>
        <sz val="11"/>
        <color rgb="FF231F20"/>
        <rFont val="Calibri"/>
        <family val="2"/>
        <scheme val="minor"/>
      </rPr>
      <t>Back up Lights</t>
    </r>
  </si>
  <si>
    <r>
      <rPr>
        <sz val="11"/>
        <color rgb="FF231F20"/>
        <rFont val="Calibri"/>
        <family val="2"/>
        <scheme val="minor"/>
      </rPr>
      <t>Hazard Warning Lights</t>
    </r>
  </si>
  <si>
    <r>
      <rPr>
        <sz val="11"/>
        <color rgb="FF231F20"/>
        <rFont val="Calibri"/>
        <family val="2"/>
        <scheme val="minor"/>
      </rPr>
      <t>Turn Signals</t>
    </r>
  </si>
  <si>
    <r>
      <rPr>
        <sz val="11"/>
        <color rgb="FF231F20"/>
        <rFont val="Calibri"/>
        <family val="2"/>
        <scheme val="minor"/>
      </rPr>
      <t>Brakes (free of leaks and parking brake functional)</t>
    </r>
  </si>
  <si>
    <r>
      <rPr>
        <sz val="11"/>
        <color rgb="FF231F20"/>
        <rFont val="Calibri"/>
        <family val="2"/>
        <scheme val="minor"/>
      </rPr>
      <t>Windshield (free of cracks)</t>
    </r>
  </si>
  <si>
    <r>
      <rPr>
        <sz val="11"/>
        <color rgb="FF231F20"/>
        <rFont val="Calibri"/>
        <family val="2"/>
        <scheme val="minor"/>
      </rPr>
      <t>Windshield Wipers (operational)</t>
    </r>
  </si>
  <si>
    <r>
      <rPr>
        <sz val="11"/>
        <color rgb="FF231F20"/>
        <rFont val="Calibri"/>
        <family val="2"/>
        <scheme val="minor"/>
      </rPr>
      <t>Floors/Sides (passenger compartment free of openings or defects)</t>
    </r>
  </si>
  <si>
    <r>
      <rPr>
        <sz val="11"/>
        <color rgb="FF231F20"/>
        <rFont val="Calibri"/>
        <family val="2"/>
        <scheme val="minor"/>
      </rPr>
      <t>Seats (securely fastened)</t>
    </r>
  </si>
  <si>
    <r>
      <rPr>
        <sz val="11"/>
        <color rgb="FF231F20"/>
        <rFont val="Calibri"/>
        <family val="2"/>
        <scheme val="minor"/>
      </rPr>
      <t>Exiting Capability  (properly functioning door handles and latches)</t>
    </r>
  </si>
  <si>
    <r>
      <rPr>
        <sz val="11"/>
        <color rgb="FF231F20"/>
        <rFont val="Calibri"/>
        <family val="2"/>
        <scheme val="minor"/>
      </rPr>
      <t>Fire Extinguishers</t>
    </r>
  </si>
  <si>
    <r>
      <rPr>
        <sz val="11"/>
        <color rgb="FF231F20"/>
        <rFont val="Calibri"/>
        <family val="2"/>
        <scheme val="minor"/>
      </rPr>
      <t>Flares/Reflectors/Lanterns</t>
    </r>
  </si>
  <si>
    <r>
      <rPr>
        <sz val="11"/>
        <color rgb="FF231F20"/>
        <rFont val="Calibri"/>
        <family val="2"/>
        <scheme val="minor"/>
      </rPr>
      <t>Tires (tread and equal size)</t>
    </r>
  </si>
  <si>
    <r>
      <rPr>
        <sz val="11"/>
        <color rgb="FF231F20"/>
        <rFont val="Calibri"/>
        <family val="2"/>
        <scheme val="minor"/>
      </rPr>
      <t>Steering (safe and accurate)</t>
    </r>
  </si>
  <si>
    <r>
      <rPr>
        <sz val="11"/>
        <color rgb="FF231F20"/>
        <rFont val="Calibri"/>
        <family val="2"/>
        <scheme val="minor"/>
      </rPr>
      <t>Horn</t>
    </r>
  </si>
  <si>
    <r>
      <rPr>
        <sz val="11"/>
        <color rgb="FF231F20"/>
        <rFont val="Calibri"/>
        <family val="2"/>
        <scheme val="minor"/>
      </rPr>
      <t>Ventilation (Windows operational)</t>
    </r>
  </si>
  <si>
    <r>
      <rPr>
        <sz val="11"/>
        <color rgb="FF231F20"/>
        <rFont val="Calibri"/>
        <family val="2"/>
        <scheme val="minor"/>
      </rPr>
      <t>Mirrors (full vision of sides and rear)</t>
    </r>
  </si>
  <si>
    <r>
      <rPr>
        <sz val="11"/>
        <color rgb="FF231F20"/>
        <rFont val="Calibri"/>
        <family val="2"/>
        <scheme val="minor"/>
      </rPr>
      <t>Fuel System (free of leaks, cap secure)</t>
    </r>
  </si>
  <si>
    <r>
      <rPr>
        <sz val="11"/>
        <color rgb="FF231F20"/>
        <rFont val="Calibri"/>
        <family val="2"/>
        <scheme val="minor"/>
      </rPr>
      <t>Exhaust System (free of leaks, discharge away from passenger compartment)</t>
    </r>
  </si>
  <si>
    <r>
      <rPr>
        <sz val="11"/>
        <color rgb="FF231F20"/>
        <rFont val="Calibri"/>
        <family val="2"/>
        <scheme val="minor"/>
      </rPr>
      <t>Comments:</t>
    </r>
  </si>
  <si>
    <r>
      <rPr>
        <sz val="11"/>
        <color rgb="FF231F20"/>
        <rFont val="Calibri"/>
        <family val="2"/>
        <scheme val="minor"/>
      </rPr>
      <t>Maintenance:</t>
    </r>
  </si>
  <si>
    <t>Field Sanitation Log</t>
  </si>
  <si>
    <t>For operations with eleven (11) or more workers, employed during the past twelve months, at any one time, engaged in hand-labor operations.  Grower must provide proof of purchase or rental of hand washing facilities. In the case where the grower owns the Field Sanitation (porta potty and/or hand washing) or the Field Sanitation has been returned to a rental business, the Field Sanitation Log can be used as documentations to meet the Field Sanitation Certification Standard.</t>
  </si>
  <si>
    <r>
      <t>Cleaned/ Serviced              "</t>
    </r>
    <r>
      <rPr>
        <b/>
        <sz val="11"/>
        <color rgb="FF231F20"/>
        <rFont val="Symbol"/>
        <family val="1"/>
        <charset val="2"/>
      </rPr>
      <t>Ö</t>
    </r>
    <r>
      <rPr>
        <b/>
        <sz val="11"/>
        <color rgb="FF231F20"/>
        <rFont val="Calibri"/>
        <family val="2"/>
      </rPr>
      <t xml:space="preserve"> </t>
    </r>
    <r>
      <rPr>
        <b/>
        <sz val="11"/>
        <color rgb="FF231F20"/>
        <rFont val="Calibri"/>
        <family val="2"/>
        <scheme val="minor"/>
      </rPr>
      <t>"</t>
    </r>
  </si>
  <si>
    <r>
      <t>Potable Water &amp; Soap                      "</t>
    </r>
    <r>
      <rPr>
        <b/>
        <sz val="11"/>
        <color rgb="FF231F20"/>
        <rFont val="Symbol"/>
        <family val="1"/>
        <charset val="2"/>
      </rPr>
      <t>Ö</t>
    </r>
    <r>
      <rPr>
        <b/>
        <sz val="11"/>
        <color rgb="FF231F20"/>
        <rFont val="Calibri"/>
        <family val="2"/>
        <scheme val="minor"/>
      </rPr>
      <t xml:space="preserve"> "</t>
    </r>
  </si>
  <si>
    <r>
      <t>Paper Towels       "</t>
    </r>
    <r>
      <rPr>
        <b/>
        <sz val="11"/>
        <color rgb="FF231F20"/>
        <rFont val="Symbol"/>
        <family val="1"/>
        <charset val="2"/>
      </rPr>
      <t>Ö</t>
    </r>
    <r>
      <rPr>
        <b/>
        <sz val="11"/>
        <color rgb="FF231F20"/>
        <rFont val="Calibri"/>
        <family val="2"/>
        <scheme val="minor"/>
      </rPr>
      <t xml:space="preserve"> "</t>
    </r>
  </si>
  <si>
    <r>
      <t>Trash Emptied      "</t>
    </r>
    <r>
      <rPr>
        <b/>
        <sz val="11"/>
        <color rgb="FF231F20"/>
        <rFont val="Symbol"/>
        <family val="1"/>
        <charset val="2"/>
      </rPr>
      <t>Ö</t>
    </r>
    <r>
      <rPr>
        <b/>
        <sz val="11"/>
        <color rgb="FF231F20"/>
        <rFont val="Calibri"/>
        <family val="2"/>
        <scheme val="minor"/>
      </rPr>
      <t xml:space="preserve"> "</t>
    </r>
  </si>
  <si>
    <t>OSHA Forms 300, 300A, and 301</t>
  </si>
  <si>
    <t>Occupational Safety and Helalth Administration</t>
  </si>
  <si>
    <t>OSHA Form 300 - Log of Work-Related Injuries and Illnesses</t>
  </si>
  <si>
    <t>OSHA Form 300A - Summary of Work-Related Injuries and Illnesses</t>
  </si>
  <si>
    <t>OSHA Form 301 - Injury and Illness Incident Report</t>
  </si>
  <si>
    <r>
      <rPr>
        <sz val="11"/>
        <color rgb="FF231F20"/>
        <rFont val="Calibri"/>
        <family val="2"/>
        <scheme val="minor"/>
      </rPr>
      <t>Farm Name:</t>
    </r>
  </si>
  <si>
    <r>
      <rPr>
        <sz val="11"/>
        <color rgb="FF231F20"/>
        <rFont val="Calibri"/>
        <family val="2"/>
        <scheme val="minor"/>
      </rPr>
      <t>Address:</t>
    </r>
  </si>
  <si>
    <r>
      <rPr>
        <sz val="11"/>
        <color rgb="FF231F20"/>
        <rFont val="Calibri"/>
        <family val="2"/>
        <scheme val="minor"/>
      </rPr>
      <t>Telephone:</t>
    </r>
  </si>
  <si>
    <r>
      <rPr>
        <sz val="11"/>
        <color rgb="FF231F20"/>
        <rFont val="Calibri"/>
        <family val="2"/>
        <scheme val="minor"/>
      </rPr>
      <t>Contact Name:</t>
    </r>
  </si>
  <si>
    <r>
      <rPr>
        <sz val="11"/>
        <color rgb="FF231F20"/>
        <rFont val="Calibri"/>
        <family val="2"/>
        <scheme val="minor"/>
      </rPr>
      <t>Employees will be warned to evacuate the building, site, or area using the following system:</t>
    </r>
  </si>
  <si>
    <t>Person who will bring the farm roster to the evacuation assembly area to account everyone:</t>
  </si>
  <si>
    <r>
      <rPr>
        <sz val="11"/>
        <color rgb="FF231F20"/>
        <rFont val="Calibri"/>
        <family val="2"/>
        <scheme val="minor"/>
      </rPr>
      <t>If an evacuation required, everyone should assemble at the following location for roll call:</t>
    </r>
  </si>
  <si>
    <r>
      <rPr>
        <sz val="11"/>
        <color rgb="FF231F20"/>
        <rFont val="Calibri"/>
        <family val="2"/>
        <scheme val="minor"/>
      </rPr>
      <t>Nombre de la Finca:</t>
    </r>
  </si>
  <si>
    <r>
      <rPr>
        <sz val="11"/>
        <color rgb="FF231F20"/>
        <rFont val="Calibri"/>
        <family val="2"/>
        <scheme val="minor"/>
      </rPr>
      <t>Direccion:</t>
    </r>
  </si>
  <si>
    <r>
      <rPr>
        <sz val="11"/>
        <color rgb="FF231F20"/>
        <rFont val="Calibri"/>
        <family val="2"/>
        <scheme val="minor"/>
      </rPr>
      <t>Telefono:</t>
    </r>
  </si>
  <si>
    <r>
      <rPr>
        <sz val="11"/>
        <color rgb="FF231F20"/>
        <rFont val="Calibri"/>
        <family val="2"/>
        <scheme val="minor"/>
      </rPr>
      <t>Responsable</t>
    </r>
  </si>
  <si>
    <r>
      <rPr>
        <sz val="11"/>
        <color rgb="FF231F20"/>
        <rFont val="Calibri"/>
        <family val="2"/>
        <scheme val="minor"/>
      </rPr>
      <t>Fecha de laultima revision:</t>
    </r>
  </si>
  <si>
    <r>
      <rPr>
        <sz val="11"/>
        <color rgb="FF231F20"/>
        <rFont val="Calibri"/>
        <family val="2"/>
        <scheme val="minor"/>
      </rPr>
      <t>Seusarael siguiente sistema para advertir a los empleados que deben evacuar el lugar oarea:</t>
    </r>
  </si>
  <si>
    <r>
      <rPr>
        <sz val="11"/>
        <color rgb="FF231F20"/>
        <rFont val="Calibri"/>
        <family val="2"/>
        <scheme val="minor"/>
      </rPr>
      <t>La siguiente personatraera la lista de la granja al lugar
de encuentro para contarlos a todos:</t>
    </r>
  </si>
  <si>
    <r>
      <rPr>
        <sz val="11"/>
        <color rgb="FF231F20"/>
        <rFont val="Calibri"/>
        <family val="2"/>
        <scheme val="minor"/>
      </rPr>
      <t>Si serequiere una evacuaci6n todos deben encontrarse en el siguiente lugar para ser contados:</t>
    </r>
  </si>
  <si>
    <t>Name (Nombre)</t>
  </si>
  <si>
    <t>Phone (Telefono)</t>
  </si>
  <si>
    <t>Is special assistance needed for this person (i.e. Person with disability)?                     
Ise necesita asistencia especial para esta persona (ej. Persona con discapacidad)?</t>
  </si>
  <si>
    <t>Emergency Service                             
Servicia de Emergencia</t>
  </si>
  <si>
    <t>Name                                                                                          Nombre</t>
  </si>
  <si>
    <t>Emergency Telephone Telefonode Emergencia</t>
  </si>
  <si>
    <t>Non-Emergency Telephone                            
Telefonode no Emergencia</t>
  </si>
  <si>
    <t>Fire Department                       
Departmento de Bomberos</t>
  </si>
  <si>
    <t>Emergency Medical Service         
Servicios de Emergencia Medica</t>
  </si>
  <si>
    <t>Police Department              
Departamento de Policias</t>
  </si>
  <si>
    <t>Emergency Management Agency Agenciade Manejo de Emergencia</t>
  </si>
  <si>
    <t>Hospital</t>
  </si>
  <si>
    <t>Public Health Department Departamento de Salud Publica</t>
  </si>
  <si>
    <t>State Environmental Authority Autoridad Estatal del Ambiente</t>
  </si>
  <si>
    <t>National Response Center (EPA) Centro Nacional de Respuesta (EPA)</t>
  </si>
  <si>
    <t>Electrician                                       
Electricista</t>
  </si>
  <si>
    <t>Plumber                                                 Pbmero</t>
  </si>
  <si>
    <t>Fire Protection Contractor       
Contratista de Proteccion de Incendios</t>
  </si>
  <si>
    <t>Hazardous Materials Cleanup         
Lipieza de Materiales Peligrosos</t>
  </si>
  <si>
    <t>Cleanup/Disaster Restoration Limpieza/Restauraci6n de Desastres</t>
  </si>
  <si>
    <t>List of those trained to administer first aid, CPR or use automated external difibrillator (AED)                                  
Listade aquellos entrenados parasuministrar primeros auxilios, CPR o parar usa el desfibrilador externo automatico(AED)</t>
  </si>
  <si>
    <t>Locations of first aid kits and automated external defibrillator(s) (AEDs)                                                                                                      Ubicaciones los equipos de primeros auxilios y el/los desfibriladores (es)automatico(s)(AEDs)</t>
  </si>
  <si>
    <t>Locations of Automated External Defibrillator(s) (AEDs) Ubicaciones/los equipo (s) destibrilador(es)automatico(s)
(AEDs)</t>
  </si>
  <si>
    <t>1.   Identify location of tornado shelter(s)                                                                                                                                                                                                                      1.   ldentifique el/losrefugio(s)
2.   If a tornado warning is issued instruct everyone to move to shelter                                                                                                                                            
2.  Si se emite una alerta de tornados aviselea todos que se vayan al refugio</t>
  </si>
  <si>
    <t>3.     Assign someone the following responsibilities in advance of severe weather:                                                                                                                                                                                                                                                                                        3.    Asigne con tiempo a alguien para las siguientes responsabilidades en caso de clima severo:</t>
  </si>
  <si>
    <r>
      <rPr>
        <b/>
        <sz val="11"/>
        <color rgb="FF222222"/>
        <rFont val="Calibri"/>
        <family val="2"/>
        <scheme val="minor"/>
      </rPr>
      <t>Shelter-in</t>
    </r>
    <r>
      <rPr>
        <b/>
        <sz val="11"/>
        <color rgb="FF535353"/>
        <rFont val="Calibri"/>
        <family val="2"/>
        <scheme val="minor"/>
      </rPr>
      <t>-</t>
    </r>
    <r>
      <rPr>
        <b/>
        <sz val="11"/>
        <color rgb="FF222222"/>
        <rFont val="Calibri"/>
        <family val="2"/>
        <scheme val="minor"/>
      </rPr>
      <t>place Team Assignments
Equipo Asignado para las tareas en el refugio</t>
    </r>
  </si>
  <si>
    <t>Name                                                                                                                                                   Nombre</t>
  </si>
  <si>
    <t>Person to monitor weather sources for updated emergency instructions and broadcast warning if issued by weather services 
Persona que monitorea las fuentes del clima para instrucciones actualizadas de emergencia y comunicar alertas si son emitidas por el servicio meteorol6gico</t>
  </si>
  <si>
    <t>Person(s) to direct people to designated tornado shelter(s)                                                                                                                                                            Personas paradirigir a las personas alAos refugios de tornado(s)</t>
  </si>
  <si>
    <t>January</t>
  </si>
  <si>
    <t>April</t>
  </si>
  <si>
    <t>July</t>
  </si>
  <si>
    <t>October</t>
  </si>
  <si>
    <t>S</t>
  </si>
  <si>
    <t>M</t>
  </si>
  <si>
    <t>T</t>
  </si>
  <si>
    <t>W</t>
  </si>
  <si>
    <t>F</t>
  </si>
  <si>
    <t>February</t>
  </si>
  <si>
    <t>May</t>
  </si>
  <si>
    <t>August</t>
  </si>
  <si>
    <t>November</t>
  </si>
  <si>
    <t>March</t>
  </si>
  <si>
    <t>June</t>
  </si>
  <si>
    <t>September</t>
  </si>
  <si>
    <t>December</t>
  </si>
  <si>
    <t>Yes/No</t>
  </si>
  <si>
    <t>Check</t>
  </si>
  <si>
    <t>Yes</t>
  </si>
  <si>
    <t>ü</t>
  </si>
  <si>
    <t>No</t>
  </si>
  <si>
    <t>No-till</t>
  </si>
  <si>
    <t>Hand</t>
  </si>
  <si>
    <t>Strip-till</t>
  </si>
  <si>
    <t>Mechanical</t>
  </si>
  <si>
    <t>Conventional</t>
  </si>
  <si>
    <t>Source of Training</t>
  </si>
  <si>
    <t>Verbal discussion</t>
  </si>
  <si>
    <t>Pre-plant</t>
  </si>
  <si>
    <t xml:space="preserve">Safety and training video </t>
  </si>
  <si>
    <t>Side-dressing</t>
  </si>
  <si>
    <t>Tobacco Production Guide</t>
  </si>
  <si>
    <t>Transplanting</t>
  </si>
  <si>
    <t>Other</t>
  </si>
  <si>
    <t>Foliar Application</t>
  </si>
  <si>
    <t>Effectiveness</t>
  </si>
  <si>
    <t>Grown</t>
  </si>
  <si>
    <t>very good</t>
  </si>
  <si>
    <t>Purchased</t>
  </si>
  <si>
    <t>good</t>
  </si>
  <si>
    <t>fair</t>
  </si>
  <si>
    <t>poor</t>
  </si>
  <si>
    <t>Outdoor Structure</t>
  </si>
  <si>
    <t xml:space="preserve">Multi-tier </t>
  </si>
  <si>
    <t>Natural</t>
  </si>
  <si>
    <t>Ventilation</t>
  </si>
  <si>
    <t>Moisture Added</t>
  </si>
  <si>
    <t xml:space="preserve">Natural </t>
  </si>
  <si>
    <t>Forced</t>
  </si>
  <si>
    <t>Method of Application</t>
  </si>
  <si>
    <t xml:space="preserve">Hand </t>
  </si>
  <si>
    <t>Ventilation Locations</t>
  </si>
  <si>
    <t>Sprayer</t>
  </si>
  <si>
    <t>Top vents</t>
  </si>
  <si>
    <t>Side vents</t>
  </si>
  <si>
    <t>Barn Inspection Result</t>
  </si>
  <si>
    <t>Open sides</t>
  </si>
  <si>
    <t>Pass</t>
  </si>
  <si>
    <t>Open doors</t>
  </si>
  <si>
    <t>Fail</t>
  </si>
  <si>
    <t>Plastic covered</t>
  </si>
  <si>
    <t>Type of Fuel</t>
  </si>
  <si>
    <t>LP</t>
  </si>
  <si>
    <t>Barn Construction Material</t>
  </si>
  <si>
    <t>Natural Gas</t>
  </si>
  <si>
    <t>Metal</t>
  </si>
  <si>
    <t>Fuel Oil</t>
  </si>
  <si>
    <t>Wood</t>
  </si>
  <si>
    <t>Metal over wood siding</t>
  </si>
  <si>
    <t>Type of Labor</t>
  </si>
  <si>
    <t>Topography</t>
  </si>
  <si>
    <t>H-2A</t>
  </si>
  <si>
    <t>High ground - sheltered</t>
  </si>
  <si>
    <t>Migrant</t>
  </si>
  <si>
    <t>High ground - open</t>
  </si>
  <si>
    <t>FLC</t>
  </si>
  <si>
    <t>Low ground - sheltered</t>
  </si>
  <si>
    <t>Local</t>
  </si>
  <si>
    <t>Low ground - open</t>
  </si>
  <si>
    <t>Family</t>
  </si>
  <si>
    <t>https://www.osha.gov/sites/default/files/OSHA-RK-Forms-Package.pdf</t>
  </si>
  <si>
    <t>GAP Connections Records Excel Workbook</t>
  </si>
  <si>
    <t>Flue Cured Barn Inventory</t>
  </si>
  <si>
    <t>Dark Fire: Source of Wood Used in Curing</t>
  </si>
  <si>
    <t>Insulated Barns</t>
  </si>
  <si>
    <t>Barns on Insulated Concrete Pads</t>
  </si>
  <si>
    <t>Barn Manufacturer</t>
  </si>
  <si>
    <t>Year Model</t>
  </si>
  <si>
    <t>Rack or Box Barn</t>
  </si>
  <si>
    <t>Do barn(s) have curing controls?</t>
  </si>
  <si>
    <t>Total Number of this Barn Type</t>
  </si>
  <si>
    <r>
      <t>□</t>
    </r>
    <r>
      <rPr>
        <sz val="7"/>
        <color theme="1"/>
        <rFont val="Times New Roman"/>
        <family val="1"/>
      </rPr>
      <t xml:space="preserve">     </t>
    </r>
    <r>
      <rPr>
        <sz val="11"/>
        <color theme="1"/>
        <rFont val="Arial"/>
        <family val="2"/>
      </rPr>
      <t>LP</t>
    </r>
  </si>
  <si>
    <r>
      <t>□</t>
    </r>
    <r>
      <rPr>
        <sz val="7"/>
        <color theme="1"/>
        <rFont val="Times New Roman"/>
        <family val="1"/>
      </rPr>
      <t xml:space="preserve">     </t>
    </r>
    <r>
      <rPr>
        <sz val="11"/>
        <color theme="1"/>
        <rFont val="Arial"/>
        <family val="2"/>
      </rPr>
      <t>Natural Gas</t>
    </r>
  </si>
  <si>
    <r>
      <t>□</t>
    </r>
    <r>
      <rPr>
        <sz val="7"/>
        <color theme="1"/>
        <rFont val="Times New Roman"/>
        <family val="1"/>
      </rPr>
      <t xml:space="preserve">     </t>
    </r>
    <r>
      <rPr>
        <sz val="11"/>
        <color theme="1"/>
        <rFont val="Arial"/>
        <family val="2"/>
      </rPr>
      <t>Diesel</t>
    </r>
  </si>
  <si>
    <r>
      <t>□</t>
    </r>
    <r>
      <rPr>
        <sz val="7"/>
        <color theme="1"/>
        <rFont val="Times New Roman"/>
        <family val="1"/>
      </rPr>
      <t xml:space="preserve">     </t>
    </r>
    <r>
      <rPr>
        <sz val="11"/>
        <color theme="1"/>
        <rFont val="Arial"/>
        <family val="2"/>
      </rPr>
      <t>Wood</t>
    </r>
  </si>
  <si>
    <r>
      <t>□</t>
    </r>
    <r>
      <rPr>
        <sz val="7"/>
        <color theme="1"/>
        <rFont val="Times New Roman"/>
        <family val="1"/>
      </rPr>
      <t xml:space="preserve">     </t>
    </r>
    <r>
      <rPr>
        <sz val="11"/>
        <color theme="1"/>
        <rFont val="Arial"/>
        <family val="2"/>
      </rPr>
      <t>Other, please specify: _______________</t>
    </r>
  </si>
  <si>
    <r>
      <t>□</t>
    </r>
    <r>
      <rPr>
        <sz val="7"/>
        <color theme="1"/>
        <rFont val="Times New Roman"/>
        <family val="1"/>
      </rPr>
      <t xml:space="preserve">     </t>
    </r>
    <r>
      <rPr>
        <sz val="11"/>
        <color theme="1"/>
        <rFont val="Arial"/>
        <family val="2"/>
      </rPr>
      <t>Rack, how many per barn? _____</t>
    </r>
  </si>
  <si>
    <r>
      <t>□</t>
    </r>
    <r>
      <rPr>
        <sz val="7"/>
        <color theme="1"/>
        <rFont val="Times New Roman"/>
        <family val="1"/>
      </rPr>
      <t xml:space="preserve">     </t>
    </r>
    <r>
      <rPr>
        <sz val="11"/>
        <color theme="1"/>
        <rFont val="Arial"/>
        <family val="2"/>
      </rPr>
      <t>Box, how many per barn? ______</t>
    </r>
  </si>
  <si>
    <r>
      <t>□</t>
    </r>
    <r>
      <rPr>
        <sz val="7"/>
        <color theme="1"/>
        <rFont val="Times New Roman"/>
        <family val="1"/>
      </rPr>
      <t xml:space="preserve">    </t>
    </r>
    <r>
      <rPr>
        <sz val="11"/>
        <color theme="1"/>
        <rFont val="Arial"/>
        <family val="2"/>
      </rPr>
      <t>Yes</t>
    </r>
  </si>
  <si>
    <r>
      <t>□</t>
    </r>
    <r>
      <rPr>
        <sz val="7"/>
        <color theme="1"/>
        <rFont val="Times New Roman"/>
        <family val="1"/>
      </rPr>
      <t xml:space="preserve">    </t>
    </r>
    <r>
      <rPr>
        <sz val="11"/>
        <color theme="1"/>
        <rFont val="Arial"/>
        <family val="2"/>
      </rPr>
      <t>No</t>
    </r>
  </si>
  <si>
    <t>Type of Wood Source for Curing Fuel</t>
  </si>
  <si>
    <t>Name of Business or Individual</t>
  </si>
  <si>
    <t>City</t>
  </si>
  <si>
    <t>State</t>
  </si>
  <si>
    <r>
      <t>□</t>
    </r>
    <r>
      <rPr>
        <sz val="7"/>
        <color theme="1"/>
        <rFont val="Times New Roman"/>
        <family val="1"/>
      </rPr>
      <t xml:space="preserve">     </t>
    </r>
    <r>
      <rPr>
        <sz val="11"/>
        <color rgb="FF000000"/>
        <rFont val="Arial"/>
        <family val="2"/>
      </rPr>
      <t>Sawmill/By-Products</t>
    </r>
  </si>
  <si>
    <r>
      <t>□</t>
    </r>
    <r>
      <rPr>
        <sz val="7"/>
        <color theme="1"/>
        <rFont val="Times New Roman"/>
        <family val="1"/>
      </rPr>
      <t xml:space="preserve">     </t>
    </r>
    <r>
      <rPr>
        <sz val="11"/>
        <color rgb="FF000000"/>
        <rFont val="Arial"/>
        <family val="2"/>
      </rPr>
      <t>Other, please specify:</t>
    </r>
  </si>
  <si>
    <t>____________________</t>
  </si>
  <si>
    <t>Worker Abandonment &amp; Termination Record</t>
  </si>
  <si>
    <t>Worker Abandonment &amp;Termination Record</t>
  </si>
  <si>
    <t>Non-Immediate Family Minors (Under Ag 18) Working on the Farm</t>
  </si>
  <si>
    <t>The state the most commonly used Pesticide License issued from</t>
  </si>
  <si>
    <t>https://www.gapconnections.com/uploads/Anti%20Discrimination%20Policy_web%20ready_12192022.pdf</t>
  </si>
  <si>
    <t>By: (Initials of person)</t>
  </si>
  <si>
    <r>
      <t>Toilet Paper        "</t>
    </r>
    <r>
      <rPr>
        <b/>
        <sz val="11"/>
        <color rgb="FF231F20"/>
        <rFont val="Symbol"/>
        <family val="1"/>
        <charset val="2"/>
      </rPr>
      <t>Ö</t>
    </r>
    <r>
      <rPr>
        <b/>
        <sz val="11"/>
        <color rgb="FF231F20"/>
        <rFont val="Calibri"/>
        <family val="2"/>
        <scheme val="minor"/>
      </rPr>
      <t xml:space="preserve"> "</t>
    </r>
  </si>
  <si>
    <t>Date (MM/DD/YYYY)</t>
  </si>
  <si>
    <t>Date          (MM/DD/YYYY)</t>
  </si>
  <si>
    <t>Date                       (MM/DD/YYYY)</t>
  </si>
  <si>
    <t>Date of Last Lime Application (MM/DD/YYYY)</t>
  </si>
  <si>
    <t>Date                               (MM/DD/YYYY)</t>
  </si>
  <si>
    <t>Field Scouting Date (MM/DD/YYYY)</t>
  </si>
  <si>
    <t>Date   (MM/DD/YYYY)</t>
  </si>
  <si>
    <t>Date Calibrated (MM/DD/YYYY)</t>
  </si>
  <si>
    <t>Date of Seeding (MM/DD/YYYY)</t>
  </si>
  <si>
    <t>Transplanting Date (MM/DD/YYYY)</t>
  </si>
  <si>
    <t>Date of Topping (MM/DD/YYYY)</t>
  </si>
  <si>
    <t>Harvesting Date (MM/DD/YYYY)</t>
  </si>
  <si>
    <t>Date Housed (MM/DD/YYYY)</t>
  </si>
  <si>
    <t>Date Removed from Housing (MM/DD/YYYY)</t>
  </si>
  <si>
    <t>Date Housed      (MM/DD/YYYY)</t>
  </si>
  <si>
    <t>Date Fire Started (MM/DD/YYYY)</t>
  </si>
  <si>
    <t>Date Fire Ended (MM/DD/YYYY)</t>
  </si>
  <si>
    <t>Date             Fecha (MM/DD/YYYY)</t>
  </si>
  <si>
    <t>Harvesting Date       (MM/DD/YYYY)</t>
  </si>
  <si>
    <t>Date                            (MM/DD/YYYY)</t>
  </si>
  <si>
    <r>
      <t xml:space="preserve">Date:    (MM/DD/YYYY)           </t>
    </r>
    <r>
      <rPr>
        <b/>
        <sz val="11"/>
        <color rgb="FF231F20"/>
        <rFont val="Symbol"/>
        <family val="1"/>
        <charset val="2"/>
      </rPr>
      <t>Ö</t>
    </r>
  </si>
  <si>
    <r>
      <rPr>
        <b/>
        <sz val="11"/>
        <color rgb="FF231F20"/>
        <rFont val="Calibri"/>
        <family val="2"/>
        <scheme val="minor"/>
      </rPr>
      <t>Date of Service</t>
    </r>
    <r>
      <rPr>
        <b/>
        <sz val="11"/>
        <rFont val="Calibri"/>
        <family val="2"/>
        <scheme val="minor"/>
      </rPr>
      <t xml:space="preserve"> (MM/DD/YYYY)</t>
    </r>
  </si>
  <si>
    <t>Worker Safety  &amp; Crop Integrity Training Records</t>
  </si>
  <si>
    <t>Worker Safety &amp; Crop Integrity Training Records</t>
  </si>
  <si>
    <t>Latest Soil Test Date (MM/DD/YYYY)</t>
  </si>
  <si>
    <t>Muriate of Potash Date of Application (MM/DD/YYYY)</t>
  </si>
  <si>
    <t>The Expiration Date of the Most Commonly used Pesticide License (MM/DD/YYYY)</t>
  </si>
  <si>
    <t>Topping Height                               (approximate number of leaves left)</t>
  </si>
  <si>
    <t>Date               Fecha (MM/DD/YYYY)</t>
  </si>
  <si>
    <t>Include all individuals that provide any labor in tobacco on the operations regardless of whether they are directly hired by the grower or indirectly hired by others such as Farm Labor Contractors or other third parties.  Include any part-time or seasonal employees who may only work during peak time.</t>
  </si>
  <si>
    <r>
      <rPr>
        <b/>
        <sz val="11"/>
        <color rgb="FF231F20"/>
        <rFont val="Arial"/>
        <family val="2"/>
      </rPr>
      <t>Total</t>
    </r>
  </si>
  <si>
    <r>
      <rPr>
        <sz val="11"/>
        <color rgb="FF231F20"/>
        <rFont val="Arial"/>
        <family val="2"/>
      </rPr>
      <t>=</t>
    </r>
  </si>
  <si>
    <r>
      <rPr>
        <sz val="11"/>
        <color rgb="FF231F20"/>
        <rFont val="Arial"/>
        <family val="2"/>
      </rPr>
      <t>D. Migrant Non-H-2A workers hired indirectly</t>
    </r>
  </si>
  <si>
    <r>
      <rPr>
        <sz val="11"/>
        <color rgb="FF231F20"/>
        <rFont val="Arial"/>
        <family val="2"/>
      </rPr>
      <t>E. All other hired labor hired directly (non-immediate family, local</t>
    </r>
    <r>
      <rPr>
        <vertAlign val="superscript"/>
        <sz val="6.5"/>
        <color rgb="FF231F20"/>
        <rFont val="Arial"/>
        <family val="2"/>
      </rPr>
      <t>9</t>
    </r>
    <r>
      <rPr>
        <sz val="11"/>
        <color rgb="FF231F20"/>
        <rFont val="Arial"/>
        <family val="2"/>
      </rPr>
      <t>, non-H-2A, non-migrant)</t>
    </r>
  </si>
  <si>
    <r>
      <rPr>
        <sz val="11"/>
        <color rgb="FF231F20"/>
        <rFont val="Arial"/>
        <family val="2"/>
      </rPr>
      <t>F.  All other hired labor hired indirectly (non-immediate family, local, non-H-2A, non-migrant)</t>
    </r>
  </si>
  <si>
    <r>
      <rPr>
        <b/>
        <sz val="11"/>
        <color rgb="FF231F20"/>
        <rFont val="Arial"/>
        <family val="2"/>
      </rPr>
      <t>Immediate Family Labor in Tobacco</t>
    </r>
  </si>
  <si>
    <r>
      <rPr>
        <b/>
        <sz val="11"/>
        <color rgb="FF231F20"/>
        <rFont val="Arial"/>
        <family val="2"/>
      </rPr>
      <t>Full-time</t>
    </r>
  </si>
  <si>
    <r>
      <rPr>
        <b/>
        <sz val="11"/>
        <color rgb="FF231F20"/>
        <rFont val="Arial"/>
        <family val="2"/>
      </rPr>
      <t>Seasonal</t>
    </r>
  </si>
  <si>
    <r>
      <rPr>
        <b/>
        <sz val="11"/>
        <color rgb="FF231F20"/>
        <rFont val="Arial"/>
        <family val="2"/>
      </rPr>
      <t>Daily</t>
    </r>
  </si>
  <si>
    <r>
      <rPr>
        <b/>
        <sz val="11"/>
        <color rgb="FF231F20"/>
        <rFont val="Arial"/>
        <family val="2"/>
      </rPr>
      <t>Tasked- based</t>
    </r>
  </si>
  <si>
    <r>
      <rPr>
        <b/>
        <sz val="11"/>
        <color rgb="FF231F20"/>
        <rFont val="Arial"/>
        <family val="2"/>
      </rPr>
      <t>Labor Exchange</t>
    </r>
  </si>
  <si>
    <r>
      <rPr>
        <sz val="11"/>
        <color rgb="FF231F20"/>
        <rFont val="Arial"/>
        <family val="2"/>
      </rPr>
      <t>G. Immediate Family (spouse, children, stepchildren, foster children, parents, stepparents, foster parents, brothers, and sisters)</t>
    </r>
  </si>
  <si>
    <r>
      <rPr>
        <b/>
        <sz val="11"/>
        <color rgb="FF231F20"/>
        <rFont val="Arial"/>
        <family val="2"/>
      </rPr>
      <t>Total workforce on your farm in tobacco (add A through G)</t>
    </r>
  </si>
  <si>
    <t>Full-time</t>
  </si>
  <si>
    <t>Seasonal</t>
  </si>
  <si>
    <t>Daily</t>
  </si>
  <si>
    <t>Tasked- based</t>
  </si>
  <si>
    <t>Labor Exchange</t>
  </si>
  <si>
    <t>A. H-2A workers hired directly</t>
  </si>
  <si>
    <t>B. H-2A workers hired indirectly</t>
  </si>
  <si>
    <r>
      <rPr>
        <sz val="11"/>
        <color rgb="FF231F20"/>
        <rFont val="Arial"/>
        <family val="2"/>
      </rPr>
      <t>C. Migrant</t>
    </r>
    <r>
      <rPr>
        <vertAlign val="superscript"/>
        <sz val="6.5"/>
        <color rgb="FF231F20"/>
        <rFont val="Arial"/>
        <family val="2"/>
      </rPr>
      <t xml:space="preserve">  </t>
    </r>
    <r>
      <rPr>
        <sz val="11"/>
        <color rgb="FF231F20"/>
        <rFont val="Arial"/>
        <family val="2"/>
      </rPr>
      <t>Non-H-2A workers hired directly</t>
    </r>
  </si>
  <si>
    <r>
      <t>·</t>
    </r>
    <r>
      <rPr>
        <sz val="7"/>
        <color theme="1"/>
        <rFont val="Times New Roman"/>
        <family val="1"/>
      </rPr>
      <t xml:space="preserve">       </t>
    </r>
    <r>
      <rPr>
        <b/>
        <sz val="11"/>
        <color theme="1"/>
        <rFont val="Calibri"/>
        <family val="2"/>
        <scheme val="minor"/>
      </rPr>
      <t xml:space="preserve">Hired Directly: </t>
    </r>
    <r>
      <rPr>
        <sz val="11"/>
        <color theme="1"/>
        <rFont val="Calibri"/>
        <family val="2"/>
        <scheme val="minor"/>
      </rPr>
      <t>Workers are hired directly by grower or with the assistance of a personal attorney, approved H-2A agent, or approved H-2A agricultural association (i.e. NCGA, AWMA, VAGA, National Ag Consultants, and KY Farmers Aid).</t>
    </r>
  </si>
  <si>
    <r>
      <t>·</t>
    </r>
    <r>
      <rPr>
        <sz val="7"/>
        <color theme="1"/>
        <rFont val="Times New Roman"/>
        <family val="1"/>
      </rPr>
      <t xml:space="preserve">       </t>
    </r>
    <r>
      <rPr>
        <b/>
        <sz val="11"/>
        <color theme="1"/>
        <rFont val="Calibri"/>
        <family val="2"/>
        <scheme val="minor"/>
      </rPr>
      <t xml:space="preserve">Hired Indirectly: </t>
    </r>
    <r>
      <rPr>
        <sz val="11"/>
        <color theme="1"/>
        <rFont val="Calibri"/>
        <family val="2"/>
        <scheme val="minor"/>
      </rPr>
      <t>Workers are not hired directly by grower or with the assistance of a personal attorney, approved H-2A agent, or approved H-2A agricultural association. Grower solicits a third-party such as a FLC or H-2ALC to hire workers to work on grower’s operation</t>
    </r>
    <r>
      <rPr>
        <b/>
        <sz val="11"/>
        <color theme="1"/>
        <rFont val="Calibri"/>
        <family val="2"/>
        <scheme val="minor"/>
      </rPr>
      <t>.</t>
    </r>
  </si>
  <si>
    <r>
      <t>·</t>
    </r>
    <r>
      <rPr>
        <sz val="7"/>
        <color theme="1"/>
        <rFont val="Times New Roman"/>
        <family val="1"/>
      </rPr>
      <t xml:space="preserve">       </t>
    </r>
    <r>
      <rPr>
        <b/>
        <sz val="11"/>
        <color theme="1"/>
        <rFont val="Calibri"/>
        <family val="2"/>
        <scheme val="minor"/>
      </rPr>
      <t xml:space="preserve">H-2A Worker: </t>
    </r>
    <r>
      <rPr>
        <sz val="11"/>
        <color theme="1"/>
        <rFont val="Calibri"/>
        <family val="2"/>
        <scheme val="minor"/>
      </rPr>
      <t>Worker who is given a H-2A visa through the H-2A temporary agricultural program which allows agricultural employers who anticipate a shortage of domestic workers to bring nonimmigrant foreign workers to the U.S. to perform agricultural labor or services of a temporary or seasonal nature.</t>
    </r>
    <r>
      <rPr>
        <b/>
        <sz val="11"/>
        <color theme="1"/>
        <rFont val="Calibri"/>
        <family val="2"/>
        <scheme val="minor"/>
      </rPr>
      <t xml:space="preserve"> </t>
    </r>
  </si>
  <si>
    <r>
      <t>·</t>
    </r>
    <r>
      <rPr>
        <sz val="7"/>
        <color theme="1"/>
        <rFont val="Times New Roman"/>
        <family val="1"/>
      </rPr>
      <t xml:space="preserve">       </t>
    </r>
    <r>
      <rPr>
        <b/>
        <sz val="11"/>
        <color theme="1"/>
        <rFont val="Calibri"/>
        <family val="2"/>
        <scheme val="minor"/>
      </rPr>
      <t>Migrant Worker: An</t>
    </r>
    <r>
      <rPr>
        <sz val="11"/>
        <color theme="1"/>
        <rFont val="Calibri"/>
        <family val="2"/>
        <scheme val="minor"/>
      </rPr>
      <t xml:space="preserve"> individual who is employed in agricultural employment of a seasonal or other temporary nature, and who is required to be absent overnight from his permanent place of residence. </t>
    </r>
  </si>
  <si>
    <r>
      <t>·</t>
    </r>
    <r>
      <rPr>
        <sz val="7"/>
        <color theme="1"/>
        <rFont val="Times New Roman"/>
        <family val="1"/>
      </rPr>
      <t xml:space="preserve">       </t>
    </r>
    <r>
      <rPr>
        <b/>
        <sz val="11"/>
        <color theme="1"/>
        <rFont val="Calibri"/>
        <family val="2"/>
        <scheme val="minor"/>
      </rPr>
      <t>Local Worker:</t>
    </r>
    <r>
      <rPr>
        <sz val="11"/>
        <color theme="1"/>
        <rFont val="Calibri"/>
        <family val="2"/>
        <scheme val="minor"/>
      </rPr>
      <t xml:space="preserve"> Workers engaged in agriculture who commute daily from their permanent residence.</t>
    </r>
  </si>
  <si>
    <r>
      <t>·</t>
    </r>
    <r>
      <rPr>
        <sz val="7"/>
        <color theme="1"/>
        <rFont val="Times New Roman"/>
        <family val="1"/>
      </rPr>
      <t xml:space="preserve">       </t>
    </r>
    <r>
      <rPr>
        <b/>
        <sz val="11"/>
        <color theme="1"/>
        <rFont val="Calibri"/>
        <family val="2"/>
        <scheme val="minor"/>
      </rPr>
      <t>Full-time labor:</t>
    </r>
    <r>
      <rPr>
        <sz val="11"/>
        <color theme="1"/>
        <rFont val="Calibri"/>
        <family val="2"/>
        <scheme val="minor"/>
      </rPr>
      <t xml:space="preserve"> Works all 12 months.</t>
    </r>
  </si>
  <si>
    <r>
      <t>·</t>
    </r>
    <r>
      <rPr>
        <sz val="7"/>
        <color theme="1"/>
        <rFont val="Times New Roman"/>
        <family val="1"/>
      </rPr>
      <t xml:space="preserve">       </t>
    </r>
    <r>
      <rPr>
        <b/>
        <sz val="11"/>
        <color theme="1"/>
        <rFont val="Calibri"/>
        <family val="2"/>
        <scheme val="minor"/>
      </rPr>
      <t xml:space="preserve">Seasonal labor: </t>
    </r>
    <r>
      <rPr>
        <sz val="11"/>
        <color theme="1"/>
        <rFont val="Calibri"/>
        <family val="2"/>
        <scheme val="minor"/>
      </rPr>
      <t>Works</t>
    </r>
    <r>
      <rPr>
        <b/>
        <sz val="11"/>
        <color theme="1"/>
        <rFont val="Calibri"/>
        <family val="2"/>
        <scheme val="minor"/>
      </rPr>
      <t xml:space="preserve"> </t>
    </r>
    <r>
      <rPr>
        <sz val="11"/>
        <color theme="1"/>
        <rFont val="Calibri"/>
        <family val="2"/>
        <scheme val="minor"/>
      </rPr>
      <t>less than 12 months and is aligned with crop season, when crop season is done workers are done.</t>
    </r>
  </si>
  <si>
    <r>
      <t>·</t>
    </r>
    <r>
      <rPr>
        <sz val="7"/>
        <color theme="1"/>
        <rFont val="Times New Roman"/>
        <family val="1"/>
      </rPr>
      <t xml:space="preserve">       </t>
    </r>
    <r>
      <rPr>
        <b/>
        <sz val="11"/>
        <color theme="1"/>
        <rFont val="Calibri"/>
        <family val="2"/>
        <scheme val="minor"/>
      </rPr>
      <t>Daily labor:</t>
    </r>
    <r>
      <rPr>
        <sz val="11"/>
        <color theme="1"/>
        <rFont val="Calibri"/>
        <family val="2"/>
        <scheme val="minor"/>
      </rPr>
      <t xml:space="preserve"> Employed to complete a task or tasks over a fixed number of hours in a day.</t>
    </r>
  </si>
  <si>
    <r>
      <t>·</t>
    </r>
    <r>
      <rPr>
        <sz val="7"/>
        <color theme="1"/>
        <rFont val="Times New Roman"/>
        <family val="1"/>
      </rPr>
      <t xml:space="preserve">       </t>
    </r>
    <r>
      <rPr>
        <b/>
        <sz val="11"/>
        <color theme="1"/>
        <rFont val="Calibri"/>
        <family val="2"/>
        <scheme val="minor"/>
      </rPr>
      <t>Task-based labor:</t>
    </r>
    <r>
      <rPr>
        <sz val="11"/>
        <color theme="1"/>
        <rFont val="Calibri"/>
        <family val="2"/>
        <scheme val="minor"/>
      </rPr>
      <t xml:space="preserve"> Employed to complete a task or tasks without consideration of time; piece rate work is an example of this.</t>
    </r>
  </si>
  <si>
    <r>
      <t>·</t>
    </r>
    <r>
      <rPr>
        <sz val="7"/>
        <color theme="1"/>
        <rFont val="Times New Roman"/>
        <family val="1"/>
      </rPr>
      <t xml:space="preserve">       </t>
    </r>
    <r>
      <rPr>
        <b/>
        <sz val="11"/>
        <color theme="1"/>
        <rFont val="Calibri"/>
        <family val="2"/>
        <scheme val="minor"/>
      </rPr>
      <t>Labor Exchange</t>
    </r>
    <r>
      <rPr>
        <sz val="11"/>
        <color theme="1"/>
        <rFont val="Calibri"/>
        <family val="2"/>
        <scheme val="minor"/>
      </rPr>
      <t>: Individuals that are not immediate family or apprenticeship/vocational labor that work on the operation for no compensation (volunteer) or for no compensation AND an exchange of labor to help on their farm (labor exchange).</t>
    </r>
  </si>
  <si>
    <t>Date of Birth  (MM/DD/YYYY)</t>
  </si>
  <si>
    <t>https://www.gapconnections.com/uploads/Worker%20Concern%20Process%20Documentation%20%28Rev%202025%29.pdf</t>
  </si>
  <si>
    <t>Driver License Expiration Date (MM/DD/YYYY)</t>
  </si>
  <si>
    <t>Date on Doctor Certificate (MM/DD/YYYY)</t>
  </si>
  <si>
    <t>Last Revision Date (MM/DD/YYYY):</t>
  </si>
  <si>
    <t>Name/ Nombre</t>
  </si>
  <si>
    <t>Contact Number(s) / Nombre(s) y Numero(s) de los Responsables</t>
  </si>
  <si>
    <t>Locations of First Aid Kits / Ubicaciones los equipos de primeros auxilios</t>
  </si>
  <si>
    <t>Severe Weather/Tornado Shelter Locations / Ubicacionde Refugio de Tornado/Clima Severo</t>
  </si>
  <si>
    <t>https://www.gapconnections.com/uploads/Worker%20Safety%20%26%20Crop%20Integrity%20Training%20Records_web.pdf</t>
  </si>
  <si>
    <r>
      <rPr>
        <sz val="12"/>
        <rFont val="Calibri"/>
        <family val="2"/>
        <scheme val="minor"/>
      </rPr>
      <t xml:space="preserve">  </t>
    </r>
    <r>
      <rPr>
        <u/>
        <sz val="12"/>
        <rFont val="Calibri"/>
        <family val="2"/>
        <scheme val="minor"/>
      </rPr>
      <t>Terms &amp; Conditions of Employment / Disclosure</t>
    </r>
  </si>
  <si>
    <r>
      <rPr>
        <sz val="12"/>
        <rFont val="Calibri"/>
        <family val="2"/>
        <scheme val="minor"/>
      </rPr>
      <t xml:space="preserve">  </t>
    </r>
    <r>
      <rPr>
        <u/>
        <sz val="12"/>
        <rFont val="Calibri"/>
        <family val="2"/>
        <scheme val="minor"/>
      </rPr>
      <t xml:space="preserve"> Dark Fire: Source of Wood Used in Curing</t>
    </r>
  </si>
  <si>
    <t>https://www.gapconnections.com/resources/recordkeeping</t>
  </si>
  <si>
    <t>Hired Labor in Tobacco                                       (non-immediate family labor)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</si>
</sst>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
    <numFmt numFmtId="165" formatCode="d"/>
    <numFmt numFmtId="166" formatCode="[$-F800]dddd\,\ mmmm\ dd\,\ yyyy"/>
  </numFmts>
  <fonts count="64" x14ac:knownFonts="1">
    <font>
      <sz val="11"/>
      <color theme="1"/>
      <name val="Calibri"/>
      <family val="2"/>
      <scheme val="minor"/>
    </font>
    <font>
      <b/>
      <sz val="11"/>
      <color indexed="8"/>
      <name val="Calibri"/>
      <family val="2"/>
    </font>
    <font>
      <b/>
      <sz val="18"/>
      <color indexed="8"/>
      <name val="Calibri"/>
      <family val="2"/>
    </font>
    <font>
      <sz val="8"/>
      <name val="Verdana"/>
      <family val="2"/>
    </font>
    <font>
      <sz val="10"/>
      <name val="Arial"/>
      <family val="2"/>
    </font>
    <font>
      <b/>
      <u/>
      <sz val="11"/>
      <color indexed="8"/>
      <name val="Calibri"/>
      <family val="2"/>
    </font>
    <font>
      <b/>
      <sz val="12"/>
      <color indexed="8"/>
      <name val="Calibri"/>
      <family val="2"/>
    </font>
    <font>
      <sz val="11"/>
      <color theme="0"/>
      <name val="Calibri"/>
      <family val="2"/>
      <scheme val="minor"/>
    </font>
    <font>
      <b/>
      <sz val="11"/>
      <color theme="1"/>
      <name val="Calibri"/>
      <family val="2"/>
      <scheme val="minor"/>
    </font>
    <font>
      <b/>
      <sz val="16"/>
      <color theme="1"/>
      <name val="Calibri"/>
      <family val="2"/>
      <scheme val="minor"/>
    </font>
    <font>
      <sz val="10"/>
      <name val="Arial"/>
      <family val="2"/>
    </font>
    <font>
      <sz val="10"/>
      <name val="Calibri"/>
      <family val="2"/>
      <scheme val="minor"/>
    </font>
    <font>
      <b/>
      <sz val="10"/>
      <name val="Calibri"/>
      <family val="2"/>
      <scheme val="minor"/>
    </font>
    <font>
      <b/>
      <sz val="20"/>
      <name val="Calibri"/>
      <family val="2"/>
      <scheme val="minor"/>
    </font>
    <font>
      <u/>
      <sz val="11"/>
      <color theme="10"/>
      <name val="Calibri"/>
      <family val="2"/>
      <scheme val="minor"/>
    </font>
    <font>
      <u/>
      <sz val="11"/>
      <color theme="11"/>
      <name val="Calibri"/>
      <family val="2"/>
      <scheme val="minor"/>
    </font>
    <font>
      <b/>
      <sz val="12"/>
      <color theme="1"/>
      <name val="Calibri"/>
      <family val="2"/>
      <scheme val="minor"/>
    </font>
    <font>
      <sz val="12"/>
      <color theme="1"/>
      <name val="Cambria"/>
      <family val="1"/>
    </font>
    <font>
      <sz val="11"/>
      <color theme="1"/>
      <name val="Calibri"/>
      <family val="2"/>
      <scheme val="minor"/>
    </font>
    <font>
      <b/>
      <u/>
      <sz val="11"/>
      <color theme="1"/>
      <name val="Calibri"/>
      <family val="2"/>
      <scheme val="minor"/>
    </font>
    <font>
      <sz val="11"/>
      <color theme="1"/>
      <name val="Wingdings"/>
      <charset val="2"/>
    </font>
    <font>
      <b/>
      <sz val="11"/>
      <name val="Calibri"/>
      <family val="2"/>
      <scheme val="minor"/>
    </font>
    <font>
      <sz val="18"/>
      <color theme="1"/>
      <name val="Calibri"/>
      <family val="2"/>
      <scheme val="minor"/>
    </font>
    <font>
      <b/>
      <u/>
      <sz val="12"/>
      <color indexed="8"/>
      <name val="Calibri"/>
      <family val="2"/>
    </font>
    <font>
      <sz val="12"/>
      <color theme="1"/>
      <name val="Calibri"/>
      <family val="2"/>
      <scheme val="minor"/>
    </font>
    <font>
      <sz val="12"/>
      <color indexed="8"/>
      <name val="Calibri"/>
      <family val="2"/>
    </font>
    <font>
      <i/>
      <sz val="12"/>
      <color indexed="8"/>
      <name val="Calibri"/>
      <family val="2"/>
    </font>
    <font>
      <sz val="14"/>
      <color theme="1"/>
      <name val="Calibri"/>
      <family val="2"/>
      <scheme val="minor"/>
    </font>
    <font>
      <b/>
      <sz val="14"/>
      <color theme="1"/>
      <name val="Calibri"/>
      <family val="2"/>
      <scheme val="minor"/>
    </font>
    <font>
      <sz val="11"/>
      <color rgb="FF000000"/>
      <name val="Calibri"/>
      <family val="2"/>
      <scheme val="minor"/>
    </font>
    <font>
      <sz val="11"/>
      <name val="Calibri"/>
      <family val="2"/>
      <scheme val="minor"/>
    </font>
    <font>
      <sz val="11"/>
      <color rgb="FF231F20"/>
      <name val="Calibri"/>
      <family val="2"/>
      <scheme val="minor"/>
    </font>
    <font>
      <b/>
      <sz val="11"/>
      <color rgb="FF231F20"/>
      <name val="Calibri"/>
      <family val="2"/>
      <scheme val="minor"/>
    </font>
    <font>
      <sz val="11"/>
      <color rgb="FF202020"/>
      <name val="Calibri"/>
      <family val="2"/>
      <scheme val="minor"/>
    </font>
    <font>
      <b/>
      <sz val="11"/>
      <color rgb="FF202020"/>
      <name val="Calibri"/>
      <family val="2"/>
      <scheme val="minor"/>
    </font>
    <font>
      <sz val="12"/>
      <color theme="1"/>
      <name val="Arial"/>
      <family val="2"/>
    </font>
    <font>
      <u/>
      <sz val="12"/>
      <color theme="0"/>
      <name val="Calibri"/>
      <family val="2"/>
      <scheme val="minor"/>
    </font>
    <font>
      <u/>
      <sz val="12"/>
      <name val="Calibri"/>
      <family val="2"/>
      <scheme val="minor"/>
    </font>
    <font>
      <sz val="12"/>
      <color theme="0"/>
      <name val="Calibri"/>
      <family val="2"/>
      <scheme val="minor"/>
    </font>
    <font>
      <b/>
      <u/>
      <sz val="11"/>
      <color indexed="8"/>
      <name val="Calibri"/>
      <family val="2"/>
      <scheme val="minor"/>
    </font>
    <font>
      <b/>
      <vertAlign val="subscript"/>
      <sz val="11"/>
      <name val="Calibri"/>
      <family val="2"/>
      <scheme val="minor"/>
    </font>
    <font>
      <b/>
      <u/>
      <sz val="11"/>
      <name val="Calibri"/>
      <family val="2"/>
      <scheme val="minor"/>
    </font>
    <font>
      <sz val="11"/>
      <color rgb="FF222222"/>
      <name val="Calibri"/>
      <family val="2"/>
      <scheme val="minor"/>
    </font>
    <font>
      <b/>
      <sz val="11"/>
      <color rgb="FF222222"/>
      <name val="Calibri"/>
      <family val="2"/>
      <scheme val="minor"/>
    </font>
    <font>
      <b/>
      <sz val="11"/>
      <color rgb="FF535353"/>
      <name val="Calibri"/>
      <family val="2"/>
      <scheme val="minor"/>
    </font>
    <font>
      <u/>
      <sz val="14"/>
      <color theme="10"/>
      <name val="Calibri"/>
      <family val="2"/>
      <scheme val="minor"/>
    </font>
    <font>
      <sz val="12"/>
      <name val="Calibri"/>
      <family val="2"/>
      <scheme val="minor"/>
    </font>
    <font>
      <sz val="12"/>
      <name val="Arial"/>
      <family val="2"/>
    </font>
    <font>
      <b/>
      <sz val="11"/>
      <name val="Arial"/>
      <family val="2"/>
    </font>
    <font>
      <sz val="12"/>
      <color rgb="FF231F20"/>
      <name val="Calibri"/>
      <family val="2"/>
      <scheme val="minor"/>
    </font>
    <font>
      <b/>
      <sz val="11"/>
      <color rgb="FF231F20"/>
      <name val="Symbol"/>
      <family val="1"/>
      <charset val="2"/>
    </font>
    <font>
      <b/>
      <sz val="11"/>
      <color rgb="FF231F20"/>
      <name val="Calibri"/>
      <family val="2"/>
    </font>
    <font>
      <sz val="8"/>
      <color rgb="FF000000"/>
      <name val="Segoe UI"/>
      <family val="2"/>
    </font>
    <font>
      <sz val="7"/>
      <color theme="1"/>
      <name val="Times New Roman"/>
      <family val="1"/>
    </font>
    <font>
      <sz val="11"/>
      <color theme="1"/>
      <name val="Arial"/>
      <family val="2"/>
    </font>
    <font>
      <b/>
      <sz val="11"/>
      <color rgb="FFFFFFFF"/>
      <name val="Arial"/>
      <family val="2"/>
    </font>
    <font>
      <sz val="11"/>
      <color rgb="FF000000"/>
      <name val="Arial"/>
      <family val="2"/>
    </font>
    <font>
      <sz val="25"/>
      <color theme="1"/>
      <name val="Arial"/>
      <family val="2"/>
    </font>
    <font>
      <b/>
      <sz val="11"/>
      <color theme="0"/>
      <name val="Arial"/>
      <family val="2"/>
    </font>
    <font>
      <b/>
      <sz val="11"/>
      <color rgb="FF231F20"/>
      <name val="Arial"/>
      <family val="2"/>
    </font>
    <font>
      <sz val="11"/>
      <color rgb="FF231F20"/>
      <name val="Arial"/>
      <family val="2"/>
    </font>
    <font>
      <vertAlign val="superscript"/>
      <sz val="6.5"/>
      <color rgb="FF231F20"/>
      <name val="Arial"/>
      <family val="2"/>
    </font>
    <font>
      <sz val="11"/>
      <name val="Arial"/>
      <family val="2"/>
    </font>
    <font>
      <sz val="11"/>
      <color theme="1"/>
      <name val="Symbol"/>
      <family val="1"/>
      <charset val="2"/>
    </font>
  </fonts>
  <fills count="1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rgb="FFC7C8CA"/>
      </patternFill>
    </fill>
    <fill>
      <patternFill patternType="solid">
        <fgColor rgb="FFEDEDED"/>
        <bgColor indexed="64"/>
      </patternFill>
    </fill>
    <fill>
      <patternFill patternType="solid">
        <fgColor theme="0" tint="-0.499984740745262"/>
        <bgColor indexed="64"/>
      </patternFill>
    </fill>
  </fills>
  <borders count="5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64"/>
      </bottom>
      <diagonal/>
    </border>
    <border>
      <left style="thin">
        <color indexed="64"/>
      </left>
      <right/>
      <top/>
      <bottom/>
      <diagonal/>
    </border>
    <border>
      <left style="thin">
        <color rgb="FF231F20"/>
      </left>
      <right style="thin">
        <color rgb="FF231F20"/>
      </right>
      <top style="thin">
        <color rgb="FF231F20"/>
      </top>
      <bottom style="thin">
        <color rgb="FF231F20"/>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medium">
        <color auto="1"/>
      </left>
      <right style="thin">
        <color auto="1"/>
      </right>
      <top/>
      <bottom style="medium">
        <color auto="1"/>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auto="1"/>
      </left>
      <right style="medium">
        <color auto="1"/>
      </right>
      <top style="medium">
        <color rgb="FFFFFFFF"/>
      </top>
      <bottom/>
      <diagonal/>
    </border>
    <border>
      <left style="medium">
        <color auto="1"/>
      </left>
      <right style="medium">
        <color auto="1"/>
      </right>
      <top style="medium">
        <color auto="1"/>
      </top>
      <bottom/>
      <diagonal/>
    </border>
    <border>
      <left style="thin">
        <color indexed="64"/>
      </left>
      <right style="medium">
        <color rgb="FFFFFFFF"/>
      </right>
      <top style="thin">
        <color indexed="64"/>
      </top>
      <bottom style="thin">
        <color indexed="64"/>
      </bottom>
      <diagonal/>
    </border>
    <border>
      <left/>
      <right style="medium">
        <color rgb="FFFFFFFF"/>
      </right>
      <top style="thin">
        <color indexed="64"/>
      </top>
      <bottom style="thin">
        <color indexed="64"/>
      </bottom>
      <diagonal/>
    </border>
    <border>
      <left style="thin">
        <color rgb="FF231F20"/>
      </left>
      <right/>
      <top style="thin">
        <color rgb="FF231F20"/>
      </top>
      <bottom style="thin">
        <color rgb="FF231F20"/>
      </bottom>
      <diagonal/>
    </border>
    <border>
      <left/>
      <right/>
      <top style="thin">
        <color rgb="FF231F20"/>
      </top>
      <bottom style="thin">
        <color rgb="FF231F20"/>
      </bottom>
      <diagonal/>
    </border>
    <border>
      <left/>
      <right style="thin">
        <color rgb="FF231F20"/>
      </right>
      <top style="thin">
        <color rgb="FF231F20"/>
      </top>
      <bottom style="thin">
        <color rgb="FF231F20"/>
      </bottom>
      <diagonal/>
    </border>
  </borders>
  <cellStyleXfs count="24">
    <xf numFmtId="0" fontId="0" fillId="0" borderId="0"/>
    <xf numFmtId="0" fontId="10" fillId="0" borderId="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4" fillId="0" borderId="0"/>
    <xf numFmtId="0" fontId="14" fillId="0" borderId="0" applyNumberFormat="0" applyFill="0" applyBorder="0" applyAlignment="0" applyProtection="0"/>
  </cellStyleXfs>
  <cellXfs count="305">
    <xf numFmtId="0" fontId="0" fillId="0" borderId="0" xfId="0"/>
    <xf numFmtId="0" fontId="0" fillId="0" borderId="0" xfId="0" applyAlignment="1">
      <alignment horizontal="left"/>
    </xf>
    <xf numFmtId="0" fontId="0" fillId="3" borderId="0" xfId="0" applyFill="1" applyAlignment="1">
      <alignment horizontal="center"/>
    </xf>
    <xf numFmtId="0" fontId="0" fillId="3" borderId="0" xfId="0" applyFill="1"/>
    <xf numFmtId="0" fontId="17" fillId="3" borderId="0" xfId="0" applyFont="1" applyFill="1"/>
    <xf numFmtId="0" fontId="5" fillId="3" borderId="0" xfId="0" applyFont="1" applyFill="1" applyAlignment="1">
      <alignment horizontal="right"/>
    </xf>
    <xf numFmtId="0" fontId="8" fillId="3" borderId="0" xfId="0" applyFont="1" applyFill="1"/>
    <xf numFmtId="0" fontId="19" fillId="3" borderId="0" xfId="0" applyFont="1" applyFill="1"/>
    <xf numFmtId="0" fontId="2" fillId="3" borderId="0" xfId="0" applyFont="1" applyFill="1" applyAlignment="1">
      <alignment horizontal="left"/>
    </xf>
    <xf numFmtId="0" fontId="0" fillId="0" borderId="18" xfId="0" applyBorder="1"/>
    <xf numFmtId="0" fontId="16" fillId="3" borderId="0" xfId="0" applyFont="1" applyFill="1"/>
    <xf numFmtId="0" fontId="19" fillId="0" borderId="0" xfId="0" applyFont="1"/>
    <xf numFmtId="0" fontId="20" fillId="0" borderId="0" xfId="0" applyFont="1"/>
    <xf numFmtId="0" fontId="4" fillId="3" borderId="0" xfId="22" applyFill="1"/>
    <xf numFmtId="0" fontId="18" fillId="3" borderId="0" xfId="0" applyFont="1" applyFill="1"/>
    <xf numFmtId="0" fontId="0" fillId="0" borderId="18" xfId="0" applyBorder="1" applyAlignment="1">
      <alignment horizontal="center"/>
    </xf>
    <xf numFmtId="14" fontId="0" fillId="0" borderId="18" xfId="0" applyNumberFormat="1" applyBorder="1" applyAlignment="1">
      <alignment horizontal="center"/>
    </xf>
    <xf numFmtId="0" fontId="0" fillId="2" borderId="18" xfId="0" applyFill="1" applyBorder="1" applyAlignment="1">
      <alignment horizontal="center"/>
    </xf>
    <xf numFmtId="1" fontId="0" fillId="0" borderId="18" xfId="0" applyNumberFormat="1" applyBorder="1" applyAlignment="1">
      <alignment horizontal="center"/>
    </xf>
    <xf numFmtId="1" fontId="13" fillId="3" borderId="0" xfId="1" applyNumberFormat="1" applyFont="1" applyFill="1" applyAlignment="1">
      <alignment horizontal="center" vertical="center"/>
    </xf>
    <xf numFmtId="0" fontId="11" fillId="3" borderId="0" xfId="1" applyFont="1" applyFill="1"/>
    <xf numFmtId="166" fontId="11" fillId="3" borderId="0" xfId="1" applyNumberFormat="1" applyFont="1" applyFill="1"/>
    <xf numFmtId="0" fontId="11" fillId="3" borderId="0" xfId="1" applyFont="1" applyFill="1" applyAlignment="1">
      <alignment horizontal="center"/>
    </xf>
    <xf numFmtId="165" fontId="11" fillId="3" borderId="4" xfId="1" applyNumberFormat="1" applyFont="1" applyFill="1" applyBorder="1"/>
    <xf numFmtId="165" fontId="11" fillId="3" borderId="5" xfId="1" applyNumberFormat="1" applyFont="1" applyFill="1" applyBorder="1"/>
    <xf numFmtId="164" fontId="11" fillId="3" borderId="0" xfId="1" applyNumberFormat="1" applyFont="1" applyFill="1"/>
    <xf numFmtId="0" fontId="23" fillId="3" borderId="0" xfId="0" applyFont="1" applyFill="1" applyAlignment="1">
      <alignment horizontal="right"/>
    </xf>
    <xf numFmtId="0" fontId="24" fillId="3" borderId="0" xfId="0" applyFont="1" applyFill="1" applyAlignment="1">
      <alignment horizontal="center"/>
    </xf>
    <xf numFmtId="0" fontId="24" fillId="3" borderId="0" xfId="0" applyFont="1" applyFill="1"/>
    <xf numFmtId="0" fontId="25" fillId="3" borderId="0" xfId="0" applyFont="1" applyFill="1" applyAlignment="1">
      <alignment horizontal="right"/>
    </xf>
    <xf numFmtId="0" fontId="24" fillId="0" borderId="1" xfId="0" applyFont="1" applyBorder="1"/>
    <xf numFmtId="0" fontId="24" fillId="3" borderId="0" xfId="0" applyFont="1" applyFill="1" applyAlignment="1">
      <alignment horizontal="left"/>
    </xf>
    <xf numFmtId="0" fontId="24" fillId="0" borderId="9" xfId="0" applyFont="1" applyBorder="1"/>
    <xf numFmtId="0" fontId="24" fillId="0" borderId="1" xfId="0" applyFont="1" applyBorder="1" applyAlignment="1">
      <alignment horizontal="left"/>
    </xf>
    <xf numFmtId="0" fontId="24" fillId="3" borderId="8" xfId="0" applyFont="1" applyFill="1" applyBorder="1" applyAlignment="1">
      <alignment horizontal="left"/>
    </xf>
    <xf numFmtId="0" fontId="6" fillId="3" borderId="0" xfId="0" applyFont="1" applyFill="1" applyAlignment="1">
      <alignment horizontal="right"/>
    </xf>
    <xf numFmtId="0" fontId="26" fillId="3" borderId="0" xfId="0" applyFont="1" applyFill="1" applyAlignment="1">
      <alignment horizontal="right"/>
    </xf>
    <xf numFmtId="0" fontId="26" fillId="0" borderId="0" xfId="0" applyFont="1" applyAlignment="1">
      <alignment horizontal="right"/>
    </xf>
    <xf numFmtId="0" fontId="16" fillId="8" borderId="11" xfId="0" applyFont="1" applyFill="1" applyBorder="1"/>
    <xf numFmtId="0" fontId="24" fillId="0" borderId="24" xfId="0" applyFont="1" applyBorder="1"/>
    <xf numFmtId="0" fontId="24" fillId="0" borderId="25" xfId="0" applyFont="1" applyBorder="1"/>
    <xf numFmtId="0" fontId="24" fillId="0" borderId="29" xfId="0" applyFont="1" applyBorder="1"/>
    <xf numFmtId="0" fontId="16" fillId="8" borderId="22" xfId="0" applyFont="1" applyFill="1" applyBorder="1" applyAlignment="1">
      <alignment horizontal="center"/>
    </xf>
    <xf numFmtId="0" fontId="16" fillId="8" borderId="23" xfId="0" applyFont="1" applyFill="1" applyBorder="1" applyAlignment="1">
      <alignment horizontal="center"/>
    </xf>
    <xf numFmtId="0" fontId="22" fillId="3" borderId="0" xfId="0" applyFont="1" applyFill="1"/>
    <xf numFmtId="0" fontId="16" fillId="3" borderId="31" xfId="0" applyFont="1" applyFill="1" applyBorder="1" applyAlignment="1">
      <alignment horizontal="right"/>
    </xf>
    <xf numFmtId="0" fontId="16" fillId="3" borderId="28" xfId="0" applyFont="1" applyFill="1" applyBorder="1"/>
    <xf numFmtId="0" fontId="16" fillId="3" borderId="32" xfId="0" applyFont="1" applyFill="1" applyBorder="1" applyAlignment="1">
      <alignment horizontal="right"/>
    </xf>
    <xf numFmtId="0" fontId="16" fillId="3" borderId="11" xfId="0" applyFont="1" applyFill="1" applyBorder="1" applyAlignment="1">
      <alignment vertical="center"/>
    </xf>
    <xf numFmtId="0" fontId="16" fillId="3" borderId="15" xfId="0" applyFont="1" applyFill="1" applyBorder="1" applyAlignment="1">
      <alignment vertical="center"/>
    </xf>
    <xf numFmtId="0" fontId="16" fillId="3" borderId="30" xfId="0" applyFont="1" applyFill="1" applyBorder="1" applyAlignment="1">
      <alignment horizontal="right"/>
    </xf>
    <xf numFmtId="0" fontId="16" fillId="3" borderId="32" xfId="0" applyFont="1" applyFill="1" applyBorder="1"/>
    <xf numFmtId="0" fontId="22" fillId="0" borderId="18" xfId="0" applyFont="1" applyBorder="1"/>
    <xf numFmtId="0" fontId="8" fillId="8" borderId="18" xfId="0" applyFont="1" applyFill="1" applyBorder="1" applyAlignment="1">
      <alignment horizontal="center" vertical="center" wrapText="1"/>
    </xf>
    <xf numFmtId="0" fontId="8" fillId="8" borderId="18" xfId="0" applyFont="1" applyFill="1" applyBorder="1"/>
    <xf numFmtId="0" fontId="0" fillId="3" borderId="33" xfId="0" applyFill="1" applyBorder="1" applyAlignment="1">
      <alignment vertical="center" wrapText="1"/>
    </xf>
    <xf numFmtId="0" fontId="0" fillId="3" borderId="0" xfId="0" applyFill="1" applyAlignment="1">
      <alignment vertical="center" wrapText="1"/>
    </xf>
    <xf numFmtId="0" fontId="21" fillId="8" borderId="18" xfId="0" applyFont="1" applyFill="1" applyBorder="1" applyAlignment="1">
      <alignment horizontal="center" vertical="center" wrapText="1"/>
    </xf>
    <xf numFmtId="0" fontId="0" fillId="3" borderId="0" xfId="0" applyFill="1" applyAlignment="1">
      <alignment horizontal="center" vertical="center"/>
    </xf>
    <xf numFmtId="0" fontId="8" fillId="8" borderId="7" xfId="0" applyFont="1" applyFill="1" applyBorder="1"/>
    <xf numFmtId="0" fontId="8" fillId="8" borderId="8" xfId="0" applyFont="1" applyFill="1" applyBorder="1"/>
    <xf numFmtId="0" fontId="8" fillId="8" borderId="6" xfId="0" applyFont="1" applyFill="1" applyBorder="1"/>
    <xf numFmtId="0" fontId="8" fillId="8" borderId="18" xfId="0" applyFont="1" applyFill="1" applyBorder="1" applyAlignment="1">
      <alignment wrapText="1"/>
    </xf>
    <xf numFmtId="0" fontId="8" fillId="0" borderId="18" xfId="0" applyFont="1" applyBorder="1" applyAlignment="1">
      <alignment wrapText="1"/>
    </xf>
    <xf numFmtId="0" fontId="8" fillId="8" borderId="18" xfId="0" applyFont="1" applyFill="1" applyBorder="1" applyAlignment="1">
      <alignment horizontal="left" wrapText="1"/>
    </xf>
    <xf numFmtId="0" fontId="8" fillId="8" borderId="18" xfId="0" applyFont="1" applyFill="1" applyBorder="1" applyAlignment="1">
      <alignment horizontal="center"/>
    </xf>
    <xf numFmtId="0" fontId="8" fillId="8" borderId="18" xfId="0" applyFont="1" applyFill="1" applyBorder="1" applyAlignment="1">
      <alignment horizontal="center" wrapText="1"/>
    </xf>
    <xf numFmtId="0" fontId="7" fillId="3" borderId="0" xfId="0" applyFont="1" applyFill="1"/>
    <xf numFmtId="14" fontId="0" fillId="0" borderId="18" xfId="0" applyNumberFormat="1" applyBorder="1"/>
    <xf numFmtId="14" fontId="22" fillId="0" borderId="18" xfId="0" applyNumberFormat="1" applyFont="1" applyBorder="1"/>
    <xf numFmtId="14" fontId="0" fillId="2" borderId="18" xfId="0" applyNumberFormat="1" applyFill="1" applyBorder="1" applyAlignment="1">
      <alignment horizontal="center"/>
    </xf>
    <xf numFmtId="0" fontId="21" fillId="7" borderId="18" xfId="0" applyFont="1" applyFill="1" applyBorder="1" applyAlignment="1">
      <alignment horizontal="center" wrapText="1"/>
    </xf>
    <xf numFmtId="0" fontId="21" fillId="8" borderId="18" xfId="0" applyFont="1" applyFill="1" applyBorder="1" applyAlignment="1">
      <alignment horizontal="center" wrapText="1"/>
    </xf>
    <xf numFmtId="0" fontId="28" fillId="3" borderId="0" xfId="0" applyFont="1" applyFill="1"/>
    <xf numFmtId="0" fontId="37" fillId="3" borderId="0" xfId="23" applyFont="1" applyFill="1"/>
    <xf numFmtId="0" fontId="37" fillId="3" borderId="0" xfId="23" applyFont="1" applyFill="1" applyAlignment="1">
      <alignment horizontal="left" indent="1"/>
    </xf>
    <xf numFmtId="0" fontId="37" fillId="3" borderId="0" xfId="23" applyFont="1" applyFill="1" applyBorder="1" applyAlignment="1">
      <alignment horizontal="left" indent="1"/>
    </xf>
    <xf numFmtId="0" fontId="37" fillId="3" borderId="0" xfId="23" applyFont="1" applyFill="1" applyBorder="1" applyAlignment="1">
      <alignment horizontal="left" wrapText="1" indent="1"/>
    </xf>
    <xf numFmtId="0" fontId="9" fillId="3" borderId="0" xfId="0" applyFont="1" applyFill="1"/>
    <xf numFmtId="0" fontId="36" fillId="3" borderId="0" xfId="23" applyFont="1" applyFill="1"/>
    <xf numFmtId="0" fontId="38" fillId="3" borderId="0" xfId="0" applyFont="1" applyFill="1"/>
    <xf numFmtId="0" fontId="36" fillId="3" borderId="0" xfId="23" applyFont="1" applyFill="1" applyAlignment="1">
      <alignment horizontal="center" vertical="top" wrapText="1"/>
    </xf>
    <xf numFmtId="0" fontId="36" fillId="3" borderId="0" xfId="23" applyFont="1" applyFill="1" applyAlignment="1">
      <alignment horizontal="center" vertical="center" wrapText="1"/>
    </xf>
    <xf numFmtId="14" fontId="8" fillId="0" borderId="1" xfId="0" applyNumberFormat="1" applyFont="1" applyBorder="1"/>
    <xf numFmtId="0" fontId="8" fillId="3" borderId="10" xfId="0" applyFont="1" applyFill="1" applyBorder="1"/>
    <xf numFmtId="0" fontId="27" fillId="3" borderId="0" xfId="0" applyFont="1" applyFill="1"/>
    <xf numFmtId="0" fontId="21" fillId="8" borderId="18" xfId="0" applyFont="1" applyFill="1" applyBorder="1" applyAlignment="1">
      <alignment horizontal="center"/>
    </xf>
    <xf numFmtId="14" fontId="8" fillId="5" borderId="18" xfId="0" applyNumberFormat="1" applyFont="1" applyFill="1" applyBorder="1"/>
    <xf numFmtId="0" fontId="0" fillId="3" borderId="0" xfId="0" applyFill="1" applyAlignment="1">
      <alignment vertical="top" wrapText="1"/>
    </xf>
    <xf numFmtId="0" fontId="0" fillId="5" borderId="18" xfId="0" applyFill="1" applyBorder="1" applyAlignment="1">
      <alignment horizontal="center" vertical="center"/>
    </xf>
    <xf numFmtId="0" fontId="0" fillId="5" borderId="18" xfId="0" applyFill="1" applyBorder="1"/>
    <xf numFmtId="14" fontId="0" fillId="5" borderId="18" xfId="0" applyNumberFormat="1" applyFill="1" applyBorder="1"/>
    <xf numFmtId="0" fontId="1" fillId="8" borderId="18" xfId="0" applyFont="1" applyFill="1" applyBorder="1" applyAlignment="1">
      <alignment horizontal="center" vertical="center" wrapText="1"/>
    </xf>
    <xf numFmtId="0" fontId="1" fillId="8" borderId="18" xfId="0" applyFont="1" applyFill="1" applyBorder="1" applyAlignment="1">
      <alignment horizontal="center" vertical="center"/>
    </xf>
    <xf numFmtId="0" fontId="0" fillId="3" borderId="0" xfId="0" applyFill="1" applyAlignment="1">
      <alignment horizontal="left"/>
    </xf>
    <xf numFmtId="0" fontId="39" fillId="3" borderId="0" xfId="0" applyFont="1" applyFill="1" applyAlignment="1">
      <alignment horizontal="right"/>
    </xf>
    <xf numFmtId="0" fontId="30" fillId="3" borderId="0" xfId="22" applyFont="1" applyFill="1"/>
    <xf numFmtId="0" fontId="21" fillId="0" borderId="1" xfId="22" applyFont="1" applyBorder="1"/>
    <xf numFmtId="0" fontId="21" fillId="3" borderId="0" xfId="22" applyFont="1" applyFill="1"/>
    <xf numFmtId="0" fontId="30" fillId="0" borderId="1" xfId="22" applyFont="1" applyBorder="1"/>
    <xf numFmtId="0" fontId="30" fillId="0" borderId="2" xfId="22" applyFont="1" applyBorder="1"/>
    <xf numFmtId="0" fontId="30" fillId="0" borderId="18" xfId="22" applyFont="1" applyBorder="1" applyAlignment="1">
      <alignment horizontal="center"/>
    </xf>
    <xf numFmtId="0" fontId="18" fillId="3" borderId="0" xfId="0" applyFont="1" applyFill="1" applyAlignment="1">
      <alignment horizontal="left"/>
    </xf>
    <xf numFmtId="0" fontId="21" fillId="0" borderId="7" xfId="22" applyFont="1" applyBorder="1"/>
    <xf numFmtId="0" fontId="30" fillId="0" borderId="8" xfId="22" applyFont="1" applyBorder="1"/>
    <xf numFmtId="0" fontId="21" fillId="0" borderId="8" xfId="22" applyFont="1" applyBorder="1"/>
    <xf numFmtId="0" fontId="21" fillId="3" borderId="0" xfId="0" applyFont="1" applyFill="1" applyAlignment="1">
      <alignment horizontal="center" vertical="center" wrapText="1"/>
    </xf>
    <xf numFmtId="0" fontId="30" fillId="3" borderId="0" xfId="0" applyFont="1" applyFill="1" applyAlignment="1">
      <alignment horizontal="left" vertical="center" wrapText="1"/>
    </xf>
    <xf numFmtId="0" fontId="41" fillId="3" borderId="0" xfId="0" applyFont="1" applyFill="1"/>
    <xf numFmtId="0" fontId="30" fillId="0" borderId="18" xfId="0" applyFont="1" applyBorder="1" applyAlignment="1">
      <alignment horizontal="left" vertical="center" wrapText="1"/>
    </xf>
    <xf numFmtId="0" fontId="29" fillId="0" borderId="18" xfId="0" applyFont="1" applyBorder="1" applyAlignment="1">
      <alignment horizontal="left" vertical="center" wrapText="1"/>
    </xf>
    <xf numFmtId="0" fontId="29" fillId="0" borderId="18" xfId="0" applyFont="1" applyBorder="1" applyAlignment="1">
      <alignment horizontal="left" vertical="top" wrapText="1"/>
    </xf>
    <xf numFmtId="0" fontId="35" fillId="3" borderId="0" xfId="0" applyFont="1" applyFill="1"/>
    <xf numFmtId="0" fontId="45" fillId="3" borderId="0" xfId="23" applyFont="1" applyFill="1"/>
    <xf numFmtId="0" fontId="32" fillId="5" borderId="18" xfId="0" applyFont="1" applyFill="1" applyBorder="1" applyAlignment="1">
      <alignment horizontal="center" vertical="top"/>
    </xf>
    <xf numFmtId="0" fontId="32" fillId="5" borderId="18" xfId="0" applyFont="1" applyFill="1" applyBorder="1" applyAlignment="1">
      <alignment horizontal="center" vertical="top" wrapText="1"/>
    </xf>
    <xf numFmtId="0" fontId="29" fillId="5" borderId="18" xfId="0" applyFont="1" applyFill="1" applyBorder="1" applyAlignment="1">
      <alignment horizontal="left" vertical="center" wrapText="1"/>
    </xf>
    <xf numFmtId="0" fontId="30" fillId="3" borderId="0" xfId="0" applyFont="1" applyFill="1" applyAlignment="1">
      <alignment horizontal="left" vertical="top" wrapText="1" indent="6"/>
    </xf>
    <xf numFmtId="0" fontId="29" fillId="3" borderId="0" xfId="0" applyFont="1" applyFill="1" applyAlignment="1">
      <alignment horizontal="left" vertical="center" wrapText="1"/>
    </xf>
    <xf numFmtId="0" fontId="0" fillId="5" borderId="34" xfId="0" applyFill="1" applyBorder="1" applyAlignment="1">
      <alignment horizontal="left" wrapText="1"/>
    </xf>
    <xf numFmtId="0" fontId="0" fillId="3" borderId="0" xfId="0" applyFill="1" applyAlignment="1">
      <alignment horizontal="left" vertical="top"/>
    </xf>
    <xf numFmtId="0" fontId="32" fillId="6" borderId="34" xfId="0" applyFont="1" applyFill="1" applyBorder="1" applyAlignment="1">
      <alignment horizontal="center" vertical="center" wrapText="1"/>
    </xf>
    <xf numFmtId="0" fontId="0" fillId="5" borderId="34" xfId="0" applyFill="1" applyBorder="1" applyAlignment="1">
      <alignment horizontal="left" vertical="center" wrapText="1"/>
    </xf>
    <xf numFmtId="0" fontId="31" fillId="6" borderId="34" xfId="0" applyFont="1" applyFill="1" applyBorder="1" applyAlignment="1">
      <alignment horizontal="left" vertical="center" wrapText="1"/>
    </xf>
    <xf numFmtId="0" fontId="30" fillId="6" borderId="34" xfId="0" applyFont="1" applyFill="1" applyBorder="1" applyAlignment="1">
      <alignment vertical="top" wrapText="1"/>
    </xf>
    <xf numFmtId="0" fontId="0" fillId="6" borderId="34" xfId="0" applyFill="1" applyBorder="1" applyAlignment="1">
      <alignment vertical="top" wrapText="1"/>
    </xf>
    <xf numFmtId="0" fontId="0" fillId="3" borderId="0" xfId="0" applyFill="1" applyAlignment="1">
      <alignment horizontal="left" wrapText="1"/>
    </xf>
    <xf numFmtId="0" fontId="33" fillId="6" borderId="18" xfId="0" applyFont="1" applyFill="1" applyBorder="1" applyAlignment="1">
      <alignment horizontal="center" vertical="top" wrapText="1"/>
    </xf>
    <xf numFmtId="0" fontId="0" fillId="3" borderId="0" xfId="0" applyFill="1" applyAlignment="1">
      <alignment vertical="center"/>
    </xf>
    <xf numFmtId="0" fontId="43" fillId="6" borderId="18" xfId="0" applyFont="1" applyFill="1" applyBorder="1" applyAlignment="1">
      <alignment horizontal="center" vertical="top" wrapText="1"/>
    </xf>
    <xf numFmtId="0" fontId="42" fillId="6" borderId="18" xfId="0" applyFont="1" applyFill="1" applyBorder="1" applyAlignment="1">
      <alignment horizontal="left" vertical="top" wrapText="1"/>
    </xf>
    <xf numFmtId="0" fontId="0" fillId="5" borderId="18" xfId="0" applyFill="1" applyBorder="1" applyAlignment="1">
      <alignment vertical="center" wrapText="1"/>
    </xf>
    <xf numFmtId="0" fontId="14" fillId="3" borderId="0" xfId="23" applyFill="1"/>
    <xf numFmtId="0" fontId="37" fillId="3" borderId="0" xfId="23" applyFont="1" applyFill="1" applyAlignment="1">
      <alignment horizontal="left"/>
    </xf>
    <xf numFmtId="0" fontId="1" fillId="8" borderId="18" xfId="0" applyFont="1" applyFill="1" applyBorder="1" applyAlignment="1">
      <alignment horizontal="center" wrapText="1"/>
    </xf>
    <xf numFmtId="1" fontId="8" fillId="5" borderId="18" xfId="0" quotePrefix="1" applyNumberFormat="1" applyFont="1" applyFill="1" applyBorder="1"/>
    <xf numFmtId="1" fontId="8" fillId="5" borderId="18" xfId="0" applyNumberFormat="1" applyFont="1" applyFill="1" applyBorder="1"/>
    <xf numFmtId="0" fontId="8" fillId="5" borderId="18" xfId="0" applyFont="1" applyFill="1" applyBorder="1"/>
    <xf numFmtId="0" fontId="0" fillId="0" borderId="0" xfId="0" applyAlignment="1">
      <alignment horizontal="left" vertical="center" wrapText="1"/>
    </xf>
    <xf numFmtId="0" fontId="37" fillId="3" borderId="0" xfId="23" applyFont="1" applyFill="1" applyAlignment="1"/>
    <xf numFmtId="0" fontId="9" fillId="3" borderId="0" xfId="0" applyFont="1" applyFill="1" applyAlignment="1">
      <alignment horizontal="center"/>
    </xf>
    <xf numFmtId="0" fontId="8" fillId="4" borderId="0" xfId="0" applyFont="1" applyFill="1" applyAlignment="1">
      <alignment horizontal="center" vertical="center" wrapText="1"/>
    </xf>
    <xf numFmtId="0" fontId="8" fillId="4" borderId="37" xfId="0" applyFont="1" applyFill="1" applyBorder="1" applyAlignment="1">
      <alignment horizontal="center" vertical="center" wrapText="1"/>
    </xf>
    <xf numFmtId="0" fontId="14" fillId="4" borderId="33" xfId="23" applyFill="1" applyBorder="1" applyAlignment="1">
      <alignment horizontal="center" vertical="center" wrapText="1"/>
    </xf>
    <xf numFmtId="0" fontId="21" fillId="3" borderId="0" xfId="22" applyFont="1" applyFill="1" applyAlignment="1">
      <alignment horizontal="right"/>
    </xf>
    <xf numFmtId="0" fontId="21" fillId="3" borderId="0" xfId="22" applyFont="1" applyFill="1" applyAlignment="1">
      <alignment horizontal="left"/>
    </xf>
    <xf numFmtId="0" fontId="30" fillId="0" borderId="6" xfId="22" applyFont="1" applyBorder="1"/>
    <xf numFmtId="0" fontId="0" fillId="5" borderId="18" xfId="0" applyFill="1" applyBorder="1" applyAlignment="1">
      <alignment horizontal="left" wrapText="1"/>
    </xf>
    <xf numFmtId="0" fontId="21" fillId="6" borderId="18" xfId="0" applyFont="1" applyFill="1" applyBorder="1" applyAlignment="1">
      <alignment horizontal="center" vertical="center" wrapText="1"/>
    </xf>
    <xf numFmtId="0" fontId="32" fillId="9" borderId="34" xfId="0" applyFont="1" applyFill="1" applyBorder="1" applyAlignment="1">
      <alignment horizontal="center" vertical="center" wrapText="1"/>
    </xf>
    <xf numFmtId="0" fontId="0" fillId="9" borderId="34" xfId="0" applyFill="1" applyBorder="1" applyAlignment="1">
      <alignment horizontal="left" vertical="center" wrapText="1"/>
    </xf>
    <xf numFmtId="0" fontId="0" fillId="0" borderId="34" xfId="0" applyBorder="1" applyAlignment="1">
      <alignment horizontal="left" vertical="center" wrapText="1"/>
    </xf>
    <xf numFmtId="0" fontId="21" fillId="9" borderId="34" xfId="0" applyFont="1" applyFill="1" applyBorder="1" applyAlignment="1">
      <alignment horizontal="center" vertical="center" wrapText="1"/>
    </xf>
    <xf numFmtId="0" fontId="11" fillId="3" borderId="18" xfId="1" applyFont="1" applyFill="1" applyBorder="1" applyAlignment="1">
      <alignment horizontal="center"/>
    </xf>
    <xf numFmtId="165" fontId="11" fillId="3" borderId="18" xfId="1" applyNumberFormat="1" applyFont="1" applyFill="1" applyBorder="1"/>
    <xf numFmtId="0" fontId="28" fillId="3" borderId="0" xfId="0" applyFont="1" applyFill="1" applyAlignment="1">
      <alignment horizontal="center"/>
    </xf>
    <xf numFmtId="49" fontId="22" fillId="0" borderId="18" xfId="0" applyNumberFormat="1" applyFont="1" applyBorder="1"/>
    <xf numFmtId="0" fontId="24" fillId="0" borderId="39" xfId="0" applyFont="1" applyBorder="1"/>
    <xf numFmtId="0" fontId="16" fillId="3" borderId="40" xfId="0" applyFont="1" applyFill="1" applyBorder="1" applyAlignment="1">
      <alignment horizontal="right"/>
    </xf>
    <xf numFmtId="0" fontId="16" fillId="3" borderId="41" xfId="0" applyFont="1" applyFill="1" applyBorder="1" applyAlignment="1">
      <alignment horizontal="right"/>
    </xf>
    <xf numFmtId="0" fontId="16" fillId="3" borderId="16" xfId="0" applyFont="1" applyFill="1" applyBorder="1" applyAlignment="1">
      <alignment horizontal="right"/>
    </xf>
    <xf numFmtId="0" fontId="16" fillId="3" borderId="38" xfId="0" applyFont="1" applyFill="1" applyBorder="1"/>
    <xf numFmtId="0" fontId="16" fillId="3" borderId="4" xfId="0" applyFont="1" applyFill="1" applyBorder="1" applyAlignment="1">
      <alignment vertical="center" wrapText="1"/>
    </xf>
    <xf numFmtId="0" fontId="16" fillId="3" borderId="42" xfId="0" applyFont="1" applyFill="1" applyBorder="1" applyAlignment="1">
      <alignment vertical="center" wrapText="1"/>
    </xf>
    <xf numFmtId="0" fontId="16" fillId="3" borderId="43" xfId="0" applyFont="1" applyFill="1" applyBorder="1" applyAlignment="1">
      <alignment vertical="center" wrapText="1"/>
    </xf>
    <xf numFmtId="0" fontId="24" fillId="3" borderId="18" xfId="0" applyFont="1" applyFill="1" applyBorder="1"/>
    <xf numFmtId="0" fontId="24" fillId="0" borderId="21" xfId="0" applyFont="1" applyBorder="1"/>
    <xf numFmtId="0" fontId="0" fillId="0" borderId="14" xfId="0" applyBorder="1" applyAlignment="1">
      <alignment vertical="center" wrapText="1"/>
    </xf>
    <xf numFmtId="0" fontId="0" fillId="0" borderId="17" xfId="0" applyBorder="1" applyAlignment="1">
      <alignment vertical="center" wrapText="1"/>
    </xf>
    <xf numFmtId="0" fontId="18" fillId="0" borderId="14" xfId="0" applyFont="1" applyBorder="1" applyAlignment="1">
      <alignment horizontal="center" vertical="center" wrapText="1"/>
    </xf>
    <xf numFmtId="0" fontId="0" fillId="5" borderId="0" xfId="0" applyFill="1"/>
    <xf numFmtId="0" fontId="18" fillId="0" borderId="0" xfId="0" applyFont="1" applyAlignment="1">
      <alignment horizontal="left" vertical="center" wrapText="1" indent="2"/>
    </xf>
    <xf numFmtId="0" fontId="18" fillId="0" borderId="16" xfId="0" applyFont="1" applyBorder="1" applyAlignment="1">
      <alignment horizontal="left" vertical="center" wrapText="1" indent="2"/>
    </xf>
    <xf numFmtId="0" fontId="18" fillId="0" borderId="4" xfId="0" applyFont="1" applyBorder="1" applyAlignment="1">
      <alignment horizontal="left" vertical="center" wrapText="1" indent="2"/>
    </xf>
    <xf numFmtId="0" fontId="0" fillId="5" borderId="42" xfId="0" applyFill="1" applyBorder="1"/>
    <xf numFmtId="0" fontId="18" fillId="0" borderId="42" xfId="0" applyFont="1" applyBorder="1" applyAlignment="1">
      <alignment horizontal="left" vertical="center" wrapText="1" indent="2"/>
    </xf>
    <xf numFmtId="0" fontId="0" fillId="0" borderId="43" xfId="0" applyBorder="1" applyAlignment="1">
      <alignment vertical="center" wrapText="1"/>
    </xf>
    <xf numFmtId="0" fontId="0" fillId="10" borderId="9" xfId="0" applyFill="1" applyBorder="1" applyAlignment="1">
      <alignment horizontal="left" vertical="center" wrapText="1" indent="2"/>
    </xf>
    <xf numFmtId="0" fontId="56" fillId="10" borderId="2" xfId="0" applyFont="1" applyFill="1" applyBorder="1" applyAlignment="1">
      <alignment vertical="center" wrapText="1"/>
    </xf>
    <xf numFmtId="0" fontId="58" fillId="11" borderId="1"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5" fillId="11" borderId="46" xfId="0" applyFont="1" applyFill="1" applyBorder="1" applyAlignment="1">
      <alignment horizontal="center" vertical="center" wrapText="1"/>
    </xf>
    <xf numFmtId="0" fontId="55" fillId="11" borderId="47" xfId="0" applyFont="1" applyFill="1" applyBorder="1" applyAlignment="1">
      <alignment horizontal="center" vertical="center" wrapText="1"/>
    </xf>
    <xf numFmtId="0" fontId="55" fillId="11" borderId="21" xfId="0" applyFont="1" applyFill="1" applyBorder="1" applyAlignment="1">
      <alignment horizontal="center" vertical="center" wrapText="1"/>
    </xf>
    <xf numFmtId="0" fontId="21" fillId="8" borderId="0" xfId="0" applyFont="1" applyFill="1" applyAlignment="1">
      <alignment horizontal="center" wrapText="1"/>
    </xf>
    <xf numFmtId="0" fontId="0" fillId="0" borderId="0" xfId="0" applyAlignment="1">
      <alignment horizontal="left" vertical="top" wrapText="1"/>
    </xf>
    <xf numFmtId="0" fontId="62" fillId="0" borderId="34" xfId="0" applyFont="1" applyBorder="1" applyAlignment="1">
      <alignment horizontal="left" vertical="top" wrapText="1"/>
    </xf>
    <xf numFmtId="0" fontId="62" fillId="0" borderId="34" xfId="0" applyFont="1" applyBorder="1" applyAlignment="1">
      <alignment horizontal="left" vertical="center" wrapText="1"/>
    </xf>
    <xf numFmtId="0" fontId="48" fillId="9" borderId="34" xfId="0" applyFont="1" applyFill="1" applyBorder="1" applyAlignment="1">
      <alignment horizontal="left" vertical="top" wrapText="1" indent="1"/>
    </xf>
    <xf numFmtId="0" fontId="0" fillId="0" borderId="34" xfId="0" applyBorder="1" applyAlignment="1">
      <alignment horizontal="left" vertical="top" wrapText="1"/>
    </xf>
    <xf numFmtId="0" fontId="48" fillId="9" borderId="34" xfId="0" applyFont="1" applyFill="1" applyBorder="1" applyAlignment="1">
      <alignment horizontal="left" vertical="top" wrapText="1" indent="2"/>
    </xf>
    <xf numFmtId="0" fontId="48" fillId="9" borderId="34" xfId="0" applyFont="1" applyFill="1" applyBorder="1" applyAlignment="1">
      <alignment horizontal="center" vertical="top" wrapText="1"/>
    </xf>
    <xf numFmtId="0" fontId="0" fillId="9" borderId="34" xfId="0" applyFill="1" applyBorder="1" applyAlignment="1">
      <alignment horizontal="left" vertical="top" wrapText="1"/>
    </xf>
    <xf numFmtId="0" fontId="48" fillId="9" borderId="34" xfId="0" applyFont="1" applyFill="1" applyBorder="1" applyAlignment="1">
      <alignment horizontal="right" vertical="top" wrapText="1" indent="1"/>
    </xf>
    <xf numFmtId="0" fontId="0" fillId="0" borderId="0" xfId="0" applyAlignment="1">
      <alignment horizontal="center" vertical="center" wrapText="1"/>
    </xf>
    <xf numFmtId="0" fontId="59" fillId="9" borderId="34" xfId="0" applyFont="1" applyFill="1" applyBorder="1" applyAlignment="1">
      <alignment horizontal="center" vertical="center" wrapText="1"/>
    </xf>
    <xf numFmtId="0" fontId="48" fillId="9" borderId="34" xfId="0" applyFont="1" applyFill="1" applyBorder="1" applyAlignment="1">
      <alignment horizontal="center" vertical="center" wrapText="1"/>
    </xf>
    <xf numFmtId="0" fontId="60" fillId="0" borderId="34" xfId="0" applyFont="1" applyBorder="1" applyAlignment="1">
      <alignment horizontal="left" vertical="top" wrapText="1"/>
    </xf>
    <xf numFmtId="0" fontId="63" fillId="0" borderId="0" xfId="0" applyFont="1" applyAlignment="1">
      <alignment horizontal="left" vertical="center" indent="7"/>
    </xf>
    <xf numFmtId="0" fontId="16" fillId="3" borderId="0" xfId="0" applyFont="1" applyFill="1" applyAlignment="1">
      <alignment horizontal="center"/>
    </xf>
    <xf numFmtId="0" fontId="9" fillId="3" borderId="0" xfId="0" applyFont="1" applyFill="1" applyAlignment="1">
      <alignment horizontal="center"/>
    </xf>
    <xf numFmtId="0" fontId="24" fillId="0" borderId="7" xfId="0" applyFont="1" applyBorder="1" applyAlignment="1">
      <alignment horizontal="left"/>
    </xf>
    <xf numFmtId="0" fontId="24" fillId="0" borderId="6" xfId="0" applyFont="1" applyBorder="1"/>
    <xf numFmtId="0" fontId="24" fillId="0" borderId="6" xfId="0" applyFont="1" applyBorder="1" applyAlignment="1">
      <alignment horizontal="left"/>
    </xf>
    <xf numFmtId="0" fontId="24" fillId="0" borderId="8" xfId="0" applyFont="1" applyBorder="1"/>
    <xf numFmtId="0" fontId="16" fillId="8" borderId="11" xfId="0" applyFont="1" applyFill="1" applyBorder="1" applyAlignment="1">
      <alignment horizontal="center"/>
    </xf>
    <xf numFmtId="0" fontId="16" fillId="8" borderId="13" xfId="0" applyFont="1" applyFill="1" applyBorder="1" applyAlignment="1">
      <alignment horizontal="center"/>
    </xf>
    <xf numFmtId="0" fontId="54" fillId="0" borderId="9" xfId="0" applyFont="1" applyBorder="1" applyAlignment="1">
      <alignment vertical="center" wrapText="1"/>
    </xf>
    <xf numFmtId="0" fontId="54" fillId="0" borderId="2" xfId="0" applyFont="1" applyBorder="1" applyAlignment="1">
      <alignment vertical="center" wrapText="1"/>
    </xf>
    <xf numFmtId="0" fontId="54" fillId="0" borderId="9" xfId="0" applyFont="1" applyBorder="1" applyAlignment="1">
      <alignment horizontal="left" vertical="center" wrapText="1" indent="2"/>
    </xf>
    <xf numFmtId="0" fontId="54" fillId="0" borderId="2" xfId="0" applyFont="1" applyBorder="1" applyAlignment="1">
      <alignment horizontal="left" vertical="center" wrapText="1" indent="2"/>
    </xf>
    <xf numFmtId="0" fontId="54" fillId="0" borderId="44" xfId="0" applyFont="1" applyBorder="1" applyAlignment="1">
      <alignment vertical="center" wrapText="1"/>
    </xf>
    <xf numFmtId="0" fontId="54" fillId="0" borderId="44" xfId="0" applyFont="1" applyBorder="1" applyAlignment="1">
      <alignment horizontal="left" vertical="center" wrapText="1" indent="2"/>
    </xf>
    <xf numFmtId="0" fontId="57" fillId="0" borderId="45" xfId="0" applyFont="1" applyBorder="1" applyAlignment="1">
      <alignment vertical="center" wrapText="1"/>
    </xf>
    <xf numFmtId="0" fontId="57" fillId="0" borderId="9" xfId="0" applyFont="1" applyBorder="1" applyAlignment="1">
      <alignment vertical="center" wrapText="1"/>
    </xf>
    <xf numFmtId="0" fontId="57" fillId="0" borderId="2" xfId="0" applyFont="1" applyBorder="1" applyAlignment="1">
      <alignment vertical="center" wrapText="1"/>
    </xf>
    <xf numFmtId="0" fontId="8" fillId="6" borderId="7" xfId="0" applyFont="1" applyFill="1" applyBorder="1" applyAlignment="1">
      <alignment horizontal="center"/>
    </xf>
    <xf numFmtId="0" fontId="8" fillId="6" borderId="6" xfId="0" applyFont="1" applyFill="1" applyBorder="1" applyAlignment="1">
      <alignment horizontal="center"/>
    </xf>
    <xf numFmtId="0" fontId="0" fillId="3" borderId="0" xfId="0" applyFill="1" applyAlignment="1">
      <alignment horizontal="left" wrapText="1"/>
    </xf>
    <xf numFmtId="0" fontId="0" fillId="3" borderId="0" xfId="0" applyFill="1" applyAlignment="1">
      <alignment horizontal="left" vertical="center" wrapText="1"/>
    </xf>
    <xf numFmtId="0" fontId="0" fillId="3" borderId="0" xfId="0" applyFill="1" applyAlignment="1">
      <alignment horizontal="left" vertical="top" wrapText="1"/>
    </xf>
    <xf numFmtId="0" fontId="0" fillId="5" borderId="19" xfId="0" applyFill="1" applyBorder="1" applyAlignment="1">
      <alignment horizontal="center" vertical="top" wrapText="1"/>
    </xf>
    <xf numFmtId="0" fontId="0" fillId="5" borderId="20" xfId="0" applyFill="1" applyBorder="1" applyAlignment="1">
      <alignment horizontal="center" vertical="top" wrapText="1"/>
    </xf>
    <xf numFmtId="0" fontId="0" fillId="5" borderId="21" xfId="0" applyFill="1" applyBorder="1" applyAlignment="1">
      <alignment horizontal="center" vertical="top" wrapText="1"/>
    </xf>
    <xf numFmtId="0" fontId="8" fillId="4" borderId="35"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8" fillId="4" borderId="36" xfId="0" applyFont="1" applyFill="1" applyBorder="1" applyAlignment="1">
      <alignment horizontal="center" vertical="center" wrapText="1"/>
    </xf>
    <xf numFmtId="0" fontId="8" fillId="4" borderId="33" xfId="0" applyFont="1" applyFill="1" applyBorder="1" applyAlignment="1">
      <alignment horizontal="center" vertical="center" wrapText="1"/>
    </xf>
    <xf numFmtId="0" fontId="8" fillId="4" borderId="0" xfId="0" applyFont="1" applyFill="1" applyAlignment="1">
      <alignment horizontal="center" vertical="center" wrapText="1"/>
    </xf>
    <xf numFmtId="0" fontId="8" fillId="4" borderId="37" xfId="0" applyFont="1" applyFill="1" applyBorder="1" applyAlignment="1">
      <alignment horizontal="center" vertical="center" wrapText="1"/>
    </xf>
    <xf numFmtId="0" fontId="14" fillId="4" borderId="33" xfId="23" applyFill="1" applyBorder="1" applyAlignment="1">
      <alignment horizontal="center" vertical="center" wrapText="1"/>
    </xf>
    <xf numFmtId="0" fontId="8" fillId="4" borderId="26"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27" xfId="0" applyFont="1" applyFill="1" applyBorder="1" applyAlignment="1">
      <alignment horizontal="center" vertical="center" wrapText="1"/>
    </xf>
    <xf numFmtId="0" fontId="8" fillId="3" borderId="0" xfId="0" applyFont="1" applyFill="1"/>
    <xf numFmtId="0" fontId="8" fillId="8" borderId="7" xfId="0" applyFont="1" applyFill="1" applyBorder="1" applyAlignment="1">
      <alignment horizontal="left" vertical="top" wrapText="1"/>
    </xf>
    <xf numFmtId="0" fontId="8" fillId="8" borderId="8" xfId="0" applyFont="1" applyFill="1" applyBorder="1" applyAlignment="1">
      <alignment horizontal="left" vertical="top" wrapText="1"/>
    </xf>
    <xf numFmtId="0" fontId="8" fillId="8" borderId="6" xfId="0" applyFont="1" applyFill="1" applyBorder="1" applyAlignment="1">
      <alignment horizontal="left" vertical="top" wrapText="1"/>
    </xf>
    <xf numFmtId="0" fontId="0" fillId="5" borderId="11" xfId="0" applyFill="1" applyBorder="1" applyAlignment="1">
      <alignment horizontal="center"/>
    </xf>
    <xf numFmtId="0" fontId="0" fillId="5" borderId="12" xfId="0" applyFill="1" applyBorder="1" applyAlignment="1">
      <alignment horizontal="center"/>
    </xf>
    <xf numFmtId="0" fontId="0" fillId="5" borderId="13" xfId="0" applyFill="1" applyBorder="1" applyAlignment="1">
      <alignment horizontal="center"/>
    </xf>
    <xf numFmtId="0" fontId="0" fillId="5" borderId="15" xfId="0" applyFill="1" applyBorder="1" applyAlignment="1">
      <alignment horizontal="center"/>
    </xf>
    <xf numFmtId="0" fontId="0" fillId="5" borderId="16" xfId="0" applyFill="1" applyBorder="1" applyAlignment="1">
      <alignment horizontal="center"/>
    </xf>
    <xf numFmtId="0" fontId="0" fillId="5" borderId="17" xfId="0" applyFill="1" applyBorder="1" applyAlignment="1">
      <alignment horizontal="center"/>
    </xf>
    <xf numFmtId="0" fontId="8" fillId="5" borderId="11" xfId="0" applyFont="1" applyFill="1" applyBorder="1" applyAlignment="1">
      <alignment horizontal="center" vertical="top" wrapText="1"/>
    </xf>
    <xf numFmtId="0" fontId="8" fillId="5" borderId="12" xfId="0" applyFont="1" applyFill="1" applyBorder="1" applyAlignment="1">
      <alignment horizontal="center" vertical="top" wrapText="1"/>
    </xf>
    <xf numFmtId="0" fontId="8" fillId="5" borderId="13" xfId="0" applyFont="1" applyFill="1" applyBorder="1" applyAlignment="1">
      <alignment horizontal="center" vertical="top" wrapText="1"/>
    </xf>
    <xf numFmtId="0" fontId="8" fillId="5" borderId="15" xfId="0" applyFont="1" applyFill="1" applyBorder="1" applyAlignment="1">
      <alignment horizontal="center" vertical="top" wrapText="1"/>
    </xf>
    <xf numFmtId="0" fontId="8" fillId="5" borderId="16" xfId="0" applyFont="1" applyFill="1" applyBorder="1" applyAlignment="1">
      <alignment horizontal="center" vertical="top" wrapText="1"/>
    </xf>
    <xf numFmtId="0" fontId="8" fillId="5" borderId="17" xfId="0" applyFont="1" applyFill="1" applyBorder="1" applyAlignment="1">
      <alignment horizontal="center" vertical="top" wrapText="1"/>
    </xf>
    <xf numFmtId="0" fontId="21" fillId="3" borderId="0" xfId="22" applyFont="1" applyFill="1" applyAlignment="1">
      <alignment horizontal="right"/>
    </xf>
    <xf numFmtId="0" fontId="21" fillId="3" borderId="14" xfId="22" applyFont="1" applyFill="1" applyBorder="1" applyAlignment="1">
      <alignment horizontal="right"/>
    </xf>
    <xf numFmtId="0" fontId="21" fillId="3" borderId="0" xfId="22" applyFont="1" applyFill="1" applyAlignment="1">
      <alignment horizontal="left"/>
    </xf>
    <xf numFmtId="0" fontId="21" fillId="0" borderId="11" xfId="22" applyFont="1" applyBorder="1" applyAlignment="1">
      <alignment horizontal="center"/>
    </xf>
    <xf numFmtId="0" fontId="21" fillId="0" borderId="12" xfId="22" applyFont="1" applyBorder="1" applyAlignment="1">
      <alignment horizontal="center"/>
    </xf>
    <xf numFmtId="0" fontId="21" fillId="0" borderId="13" xfId="22" applyFont="1" applyBorder="1" applyAlignment="1">
      <alignment horizontal="center"/>
    </xf>
    <xf numFmtId="0" fontId="21" fillId="0" borderId="15" xfId="22" applyFont="1" applyBorder="1" applyAlignment="1">
      <alignment horizontal="center"/>
    </xf>
    <xf numFmtId="0" fontId="21" fillId="0" borderId="16" xfId="22" applyFont="1" applyBorder="1" applyAlignment="1">
      <alignment horizontal="center"/>
    </xf>
    <xf numFmtId="0" fontId="21" fillId="0" borderId="17" xfId="22" applyFont="1" applyBorder="1" applyAlignment="1">
      <alignment horizontal="center"/>
    </xf>
    <xf numFmtId="0" fontId="21" fillId="6" borderId="3" xfId="22" applyFont="1" applyFill="1" applyBorder="1" applyAlignment="1">
      <alignment horizontal="center"/>
    </xf>
    <xf numFmtId="0" fontId="21" fillId="0" borderId="7" xfId="22" applyFont="1" applyBorder="1" applyAlignment="1">
      <alignment horizontal="center"/>
    </xf>
    <xf numFmtId="0" fontId="21" fillId="0" borderId="8" xfId="22" applyFont="1" applyBorder="1" applyAlignment="1">
      <alignment horizontal="center"/>
    </xf>
    <xf numFmtId="0" fontId="21" fillId="0" borderId="6" xfId="22" applyFont="1" applyBorder="1" applyAlignment="1">
      <alignment horizontal="center"/>
    </xf>
    <xf numFmtId="0" fontId="30" fillId="0" borderId="7" xfId="22" applyFont="1" applyBorder="1"/>
    <xf numFmtId="0" fontId="30" fillId="0" borderId="6" xfId="22" applyFont="1" applyBorder="1"/>
    <xf numFmtId="0" fontId="0" fillId="3" borderId="0" xfId="0" applyFill="1" applyAlignment="1">
      <alignment horizontal="center"/>
    </xf>
    <xf numFmtId="0" fontId="19" fillId="3" borderId="0" xfId="0" applyFont="1" applyFill="1" applyAlignment="1">
      <alignment horizontal="center"/>
    </xf>
    <xf numFmtId="0" fontId="8" fillId="8" borderId="18" xfId="0" applyFont="1" applyFill="1" applyBorder="1" applyAlignment="1">
      <alignment horizontal="center" vertical="center"/>
    </xf>
    <xf numFmtId="0" fontId="47" fillId="0" borderId="0" xfId="0" applyFont="1" applyAlignment="1">
      <alignment horizontal="left" vertical="top" wrapText="1" indent="10"/>
    </xf>
    <xf numFmtId="0" fontId="48" fillId="9" borderId="48" xfId="0" applyFont="1" applyFill="1" applyBorder="1" applyAlignment="1">
      <alignment horizontal="left" vertical="top" wrapText="1" indent="24"/>
    </xf>
    <xf numFmtId="0" fontId="48" fillId="9" borderId="49" xfId="0" applyFont="1" applyFill="1" applyBorder="1" applyAlignment="1">
      <alignment horizontal="left" vertical="top" wrapText="1" indent="24"/>
    </xf>
    <xf numFmtId="0" fontId="48" fillId="9" borderId="50" xfId="0" applyFont="1" applyFill="1" applyBorder="1" applyAlignment="1">
      <alignment horizontal="left" vertical="top" wrapText="1" indent="24"/>
    </xf>
    <xf numFmtId="0" fontId="30" fillId="6" borderId="18" xfId="0" applyFont="1" applyFill="1" applyBorder="1" applyAlignment="1">
      <alignment horizontal="left" vertical="center" wrapText="1"/>
    </xf>
    <xf numFmtId="0" fontId="29" fillId="6" borderId="18" xfId="0" applyFont="1" applyFill="1" applyBorder="1" applyAlignment="1">
      <alignment horizontal="left" vertical="center" wrapText="1"/>
    </xf>
    <xf numFmtId="0" fontId="29" fillId="6" borderId="18" xfId="0" applyFont="1" applyFill="1" applyBorder="1" applyAlignment="1">
      <alignment horizontal="left" vertical="top" wrapText="1"/>
    </xf>
    <xf numFmtId="0" fontId="49" fillId="0" borderId="0" xfId="0" applyFont="1" applyAlignment="1">
      <alignment horizontal="left" vertical="top" wrapText="1" indent="10"/>
    </xf>
    <xf numFmtId="0" fontId="24" fillId="0" borderId="0" xfId="0" applyFont="1" applyAlignment="1">
      <alignment horizontal="left" vertical="top" wrapText="1" indent="10"/>
    </xf>
    <xf numFmtId="0" fontId="30" fillId="6" borderId="18" xfId="0" applyFont="1" applyFill="1" applyBorder="1" applyAlignment="1">
      <alignment horizontal="right" vertical="top" wrapText="1" indent="1"/>
    </xf>
    <xf numFmtId="0" fontId="29" fillId="5" borderId="18" xfId="0" applyFont="1" applyFill="1" applyBorder="1" applyAlignment="1">
      <alignment horizontal="left" wrapText="1"/>
    </xf>
    <xf numFmtId="0" fontId="31" fillId="6" borderId="18" xfId="0" applyFont="1" applyFill="1" applyBorder="1" applyAlignment="1">
      <alignment horizontal="right" vertical="top" wrapText="1" indent="1"/>
    </xf>
    <xf numFmtId="0" fontId="30" fillId="6" borderId="18" xfId="0" applyFont="1" applyFill="1" applyBorder="1" applyAlignment="1">
      <alignment vertical="top" wrapText="1"/>
    </xf>
    <xf numFmtId="0" fontId="31" fillId="6" borderId="18" xfId="0" applyFont="1" applyFill="1" applyBorder="1" applyAlignment="1">
      <alignment vertical="top" wrapText="1"/>
    </xf>
    <xf numFmtId="0" fontId="30" fillId="6" borderId="18" xfId="0" applyFont="1" applyFill="1" applyBorder="1" applyAlignment="1">
      <alignment horizontal="right" vertical="top" wrapText="1"/>
    </xf>
    <xf numFmtId="0" fontId="29" fillId="6" borderId="18" xfId="0" applyFont="1" applyFill="1" applyBorder="1" applyAlignment="1">
      <alignment vertical="top" wrapText="1"/>
    </xf>
    <xf numFmtId="0" fontId="33" fillId="6" borderId="18" xfId="0" applyFont="1" applyFill="1" applyBorder="1" applyAlignment="1">
      <alignment horizontal="left" vertical="center" wrapText="1"/>
    </xf>
    <xf numFmtId="0" fontId="0" fillId="5" borderId="18" xfId="0" applyFill="1" applyBorder="1" applyAlignment="1">
      <alignment horizontal="left" wrapText="1"/>
    </xf>
    <xf numFmtId="0" fontId="34" fillId="6" borderId="19" xfId="0" applyFont="1" applyFill="1" applyBorder="1" applyAlignment="1">
      <alignment horizontal="center" vertical="center" wrapText="1"/>
    </xf>
    <xf numFmtId="0" fontId="34" fillId="6" borderId="20" xfId="0" applyFont="1" applyFill="1" applyBorder="1" applyAlignment="1">
      <alignment horizontal="center" vertical="center" wrapText="1"/>
    </xf>
    <xf numFmtId="0" fontId="34" fillId="6" borderId="21" xfId="0" applyFont="1" applyFill="1" applyBorder="1" applyAlignment="1">
      <alignment horizontal="center" vertical="center" wrapText="1"/>
    </xf>
    <xf numFmtId="0" fontId="8" fillId="6" borderId="19" xfId="0" applyFont="1" applyFill="1" applyBorder="1" applyAlignment="1">
      <alignment horizontal="center" vertical="center" wrapText="1"/>
    </xf>
    <xf numFmtId="0" fontId="8" fillId="6" borderId="20" xfId="0" applyFont="1" applyFill="1" applyBorder="1" applyAlignment="1">
      <alignment horizontal="center" vertical="center" wrapText="1"/>
    </xf>
    <xf numFmtId="0" fontId="8" fillId="6" borderId="21" xfId="0" applyFont="1" applyFill="1" applyBorder="1" applyAlignment="1">
      <alignment horizontal="center" vertical="center" wrapText="1"/>
    </xf>
    <xf numFmtId="0" fontId="33" fillId="6" borderId="18" xfId="0" applyFont="1" applyFill="1" applyBorder="1" applyAlignment="1">
      <alignment horizontal="center" vertical="center" wrapText="1"/>
    </xf>
    <xf numFmtId="0" fontId="30" fillId="6" borderId="18" xfId="0" applyFont="1" applyFill="1" applyBorder="1" applyAlignment="1">
      <alignment horizontal="center" vertical="center" wrapText="1"/>
    </xf>
    <xf numFmtId="0" fontId="43" fillId="6" borderId="19" xfId="0" applyFont="1" applyFill="1" applyBorder="1" applyAlignment="1">
      <alignment horizontal="left" vertical="top" wrapText="1"/>
    </xf>
    <xf numFmtId="0" fontId="43" fillId="6" borderId="21" xfId="0" applyFont="1" applyFill="1" applyBorder="1" applyAlignment="1">
      <alignment horizontal="left" vertical="top" wrapText="1"/>
    </xf>
    <xf numFmtId="0" fontId="43" fillId="6" borderId="19" xfId="0" applyFont="1" applyFill="1" applyBorder="1" applyAlignment="1">
      <alignment horizontal="left" vertical="center" wrapText="1"/>
    </xf>
    <xf numFmtId="0" fontId="43" fillId="6" borderId="21" xfId="0" applyFont="1" applyFill="1" applyBorder="1" applyAlignment="1">
      <alignment horizontal="left" vertical="center" wrapText="1"/>
    </xf>
    <xf numFmtId="0" fontId="43" fillId="6" borderId="18" xfId="0" applyFont="1" applyFill="1" applyBorder="1" applyAlignment="1">
      <alignment horizontal="center" vertical="center" wrapText="1"/>
    </xf>
    <xf numFmtId="0" fontId="21" fillId="6" borderId="18" xfId="0" applyFont="1" applyFill="1" applyBorder="1" applyAlignment="1">
      <alignment horizontal="center" vertical="center" wrapText="1"/>
    </xf>
    <xf numFmtId="0" fontId="12" fillId="3" borderId="19" xfId="1" applyFont="1" applyFill="1" applyBorder="1" applyAlignment="1">
      <alignment horizontal="center" vertical="center"/>
    </xf>
    <xf numFmtId="0" fontId="12" fillId="3" borderId="20" xfId="1" applyFont="1" applyFill="1" applyBorder="1" applyAlignment="1">
      <alignment horizontal="center" vertical="center"/>
    </xf>
    <xf numFmtId="0" fontId="12" fillId="3" borderId="21" xfId="1" applyFont="1" applyFill="1" applyBorder="1" applyAlignment="1">
      <alignment horizontal="center" vertical="center"/>
    </xf>
    <xf numFmtId="0" fontId="14" fillId="4" borderId="0" xfId="23" applyFill="1" applyAlignment="1">
      <alignment horizontal="center" vertical="center" wrapText="1"/>
    </xf>
    <xf numFmtId="0" fontId="14" fillId="4" borderId="37" xfId="23" applyFill="1" applyBorder="1" applyAlignment="1">
      <alignment horizontal="center" vertical="center" wrapText="1"/>
    </xf>
  </cellXfs>
  <cellStyles count="24">
    <cellStyle name="Followed Hyperlink" xfId="11" builtinId="9" hidden="1"/>
    <cellStyle name="Followed Hyperlink" xfId="13" builtinId="9" hidden="1"/>
    <cellStyle name="Followed Hyperlink" xfId="17" builtinId="9" hidden="1"/>
    <cellStyle name="Followed Hyperlink" xfId="19" builtinId="9" hidden="1"/>
    <cellStyle name="Followed Hyperlink" xfId="21" builtinId="9" hidden="1"/>
    <cellStyle name="Followed Hyperlink" xfId="15" builtinId="9" hidden="1"/>
    <cellStyle name="Followed Hyperlink" xfId="7" builtinId="9" hidden="1"/>
    <cellStyle name="Followed Hyperlink" xfId="9" builtinId="9" hidden="1"/>
    <cellStyle name="Followed Hyperlink" xfId="5" builtinId="9" hidden="1"/>
    <cellStyle name="Followed Hyperlink" xfId="3" builtinId="9" hidden="1"/>
    <cellStyle name="Hyperlink" xfId="16" builtinId="8" hidden="1"/>
    <cellStyle name="Hyperlink" xfId="18" builtinId="8" hidden="1"/>
    <cellStyle name="Hyperlink" xfId="20" builtinId="8" hidden="1"/>
    <cellStyle name="Hyperlink" xfId="14" builtinId="8" hidden="1"/>
    <cellStyle name="Hyperlink" xfId="8" builtinId="8" hidden="1"/>
    <cellStyle name="Hyperlink" xfId="10" builtinId="8" hidden="1"/>
    <cellStyle name="Hyperlink" xfId="12" builtinId="8" hidden="1"/>
    <cellStyle name="Hyperlink" xfId="4" builtinId="8" hidden="1"/>
    <cellStyle name="Hyperlink" xfId="6" builtinId="8" hidden="1"/>
    <cellStyle name="Hyperlink" xfId="2" builtinId="8" hidden="1"/>
    <cellStyle name="Hyperlink" xfId="23" builtinId="8"/>
    <cellStyle name="Normal" xfId="0" builtinId="0"/>
    <cellStyle name="Normal 2" xfId="1" xr:uid="{00000000-0005-0000-0000-000017000000}"/>
    <cellStyle name="Normal 3" xfId="22" xr:uid="{00000000-0005-0000-0000-00001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8080"/>
      <color rgb="FFFF0000"/>
      <color rgb="FF003300"/>
      <color rgb="FF990000"/>
      <color rgb="FFFFFF00"/>
      <color rgb="FF000066"/>
      <color rgb="FFFFFF99"/>
      <color rgb="FF5BD2DF"/>
      <color rgb="FFF5750B"/>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55"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Spin" dx="15" fmlaLink="$A$2" max="9999" min="1900" page="10" val="2026"/>
</file>

<file path=xl/drawings/_rels/drawing1.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hyperlink" Target="#'Year Calendar'!A1"/></Relationships>
</file>

<file path=xl/drawings/_rels/drawing2.xml.rels><?xml version="1.0" encoding="UTF-8" standalone="yes"?>
<Relationships xmlns="http://schemas.openxmlformats.org/package/2006/relationships"><Relationship Id="rId1" Type="http://schemas.openxmlformats.org/officeDocument/2006/relationships/hyperlink" Target="#Homepage!A1"/></Relationships>
</file>

<file path=xl/drawings/_rels/drawing3.xml.rels><?xml version="1.0" encoding="UTF-8" standalone="yes"?>
<Relationships xmlns="http://schemas.openxmlformats.org/package/2006/relationships"><Relationship Id="rId1" Type="http://schemas.openxmlformats.org/officeDocument/2006/relationships/hyperlink" Target="#Homepage!A1"/></Relationships>
</file>

<file path=xl/drawings/_rels/drawing4.xml.rels><?xml version="1.0" encoding="UTF-8" standalone="yes"?>
<Relationships xmlns="http://schemas.openxmlformats.org/package/2006/relationships"><Relationship Id="rId1" Type="http://schemas.openxmlformats.org/officeDocument/2006/relationships/hyperlink" Target="#Homepage!A1"/></Relationships>
</file>

<file path=xl/drawings/_rels/drawing5.xml.rels><?xml version="1.0" encoding="UTF-8" standalone="yes"?>
<Relationships xmlns="http://schemas.openxmlformats.org/package/2006/relationships"><Relationship Id="rId1" Type="http://schemas.openxmlformats.org/officeDocument/2006/relationships/hyperlink" Target="#Homepage!A1"/></Relationships>
</file>

<file path=xl/drawings/_rels/drawing6.xml.rels><?xml version="1.0" encoding="UTF-8" standalone="yes"?>
<Relationships xmlns="http://schemas.openxmlformats.org/package/2006/relationships"><Relationship Id="rId1" Type="http://schemas.openxmlformats.org/officeDocument/2006/relationships/hyperlink" Target="#Homepage!A1"/></Relationships>
</file>

<file path=xl/drawings/_rels/drawing7.xml.rels><?xml version="1.0" encoding="UTF-8" standalone="yes"?>
<Relationships xmlns="http://schemas.openxmlformats.org/package/2006/relationships"><Relationship Id="rId1" Type="http://schemas.openxmlformats.org/officeDocument/2006/relationships/hyperlink" Target="#Homepage!A1"/></Relationships>
</file>

<file path=xl/drawings/_rels/drawing8.xml.rels><?xml version="1.0" encoding="UTF-8" standalone="yes"?>
<Relationships xmlns="http://schemas.openxmlformats.org/package/2006/relationships"><Relationship Id="rId1" Type="http://schemas.openxmlformats.org/officeDocument/2006/relationships/hyperlink" Target="#Homepage!A1"/></Relationships>
</file>

<file path=xl/drawings/_rels/drawing9.xml.rels><?xml version="1.0" encoding="UTF-8" standalone="yes"?>
<Relationships xmlns="http://schemas.openxmlformats.org/package/2006/relationships"><Relationship Id="rId1" Type="http://schemas.openxmlformats.org/officeDocument/2006/relationships/hyperlink" Target="#Homepage!A1"/></Relationships>
</file>

<file path=xl/drawings/_rels/drawing10.xml.rels><?xml version="1.0" encoding="UTF-8" standalone="yes"?>
<Relationships xmlns="http://schemas.openxmlformats.org/package/2006/relationships"><Relationship Id="rId1" Type="http://schemas.openxmlformats.org/officeDocument/2006/relationships/hyperlink" Target="#Homepage!A1"/></Relationships>
</file>

<file path=xl/drawings/_rels/drawing11.xml.rels><?xml version="1.0" encoding="UTF-8" standalone="yes"?>
<Relationships xmlns="http://schemas.openxmlformats.org/package/2006/relationships"><Relationship Id="rId1" Type="http://schemas.openxmlformats.org/officeDocument/2006/relationships/hyperlink" Target="#Homepage!A1"/></Relationships>
</file>

<file path=xl/drawings/_rels/drawing12.xml.rels><?xml version="1.0" encoding="UTF-8" standalone="yes"?>
<Relationships xmlns="http://schemas.openxmlformats.org/package/2006/relationships"><Relationship Id="rId1" Type="http://schemas.openxmlformats.org/officeDocument/2006/relationships/hyperlink" Target="#Homepage!A1"/></Relationships>
</file>

<file path=xl/drawings/_rels/drawing13.xml.rels><?xml version="1.0" encoding="UTF-8" standalone="yes"?>
<Relationships xmlns="http://schemas.openxmlformats.org/package/2006/relationships"><Relationship Id="rId1" Type="http://schemas.openxmlformats.org/officeDocument/2006/relationships/hyperlink" Target="#Homepage!A1"/></Relationships>
</file>

<file path=xl/drawings/_rels/drawing14.xml.rels><?xml version="1.0" encoding="UTF-8" standalone="yes"?>
<Relationships xmlns="http://schemas.openxmlformats.org/package/2006/relationships"><Relationship Id="rId1" Type="http://schemas.openxmlformats.org/officeDocument/2006/relationships/hyperlink" Target="#Homepage!A1"/></Relationships>
</file>

<file path=xl/drawings/_rels/drawing15.xml.rels><?xml version="1.0" encoding="UTF-8" standalone="yes"?>
<Relationships xmlns="http://schemas.openxmlformats.org/package/2006/relationships"><Relationship Id="rId1" Type="http://schemas.openxmlformats.org/officeDocument/2006/relationships/hyperlink" Target="#Homepage!A1"/></Relationships>
</file>

<file path=xl/drawings/_rels/drawing16.xml.rels><?xml version="1.0" encoding="UTF-8" standalone="yes"?>
<Relationships xmlns="http://schemas.openxmlformats.org/package/2006/relationships"><Relationship Id="rId1" Type="http://schemas.openxmlformats.org/officeDocument/2006/relationships/hyperlink" Target="#Homepage!A1"/></Relationships>
</file>

<file path=xl/drawings/_rels/drawing17.xml.rels><?xml version="1.0" encoding="UTF-8" standalone="yes"?>
<Relationships xmlns="http://schemas.openxmlformats.org/package/2006/relationships"><Relationship Id="rId1" Type="http://schemas.openxmlformats.org/officeDocument/2006/relationships/hyperlink" Target="#Homepage!A1"/></Relationships>
</file>

<file path=xl/drawings/_rels/drawing18.xml.rels><?xml version="1.0" encoding="UTF-8" standalone="yes"?>
<Relationships xmlns="http://schemas.openxmlformats.org/package/2006/relationships"><Relationship Id="rId1" Type="http://schemas.openxmlformats.org/officeDocument/2006/relationships/hyperlink" Target="#Homepage!A1"/></Relationships>
</file>

<file path=xl/drawings/_rels/drawing19.xml.rels><?xml version="1.0" encoding="UTF-8" standalone="yes"?>
<Relationships xmlns="http://schemas.openxmlformats.org/package/2006/relationships"><Relationship Id="rId1" Type="http://schemas.openxmlformats.org/officeDocument/2006/relationships/hyperlink" Target="#Homepage!A1"/></Relationships>
</file>

<file path=xl/drawings/_rels/drawing20.xml.rels><?xml version="1.0" encoding="UTF-8" standalone="yes"?>
<Relationships xmlns="http://schemas.openxmlformats.org/package/2006/relationships"><Relationship Id="rId1" Type="http://schemas.openxmlformats.org/officeDocument/2006/relationships/hyperlink" Target="#Homepage!A1"/></Relationships>
</file>

<file path=xl/drawings/_rels/drawing21.xml.rels><?xml version="1.0" encoding="UTF-8" standalone="yes"?>
<Relationships xmlns="http://schemas.openxmlformats.org/package/2006/relationships"><Relationship Id="rId1" Type="http://schemas.openxmlformats.org/officeDocument/2006/relationships/hyperlink" Target="#Homepage!A1"/></Relationships>
</file>

<file path=xl/drawings/_rels/drawing22.xml.rels><?xml version="1.0" encoding="UTF-8" standalone="yes"?>
<Relationships xmlns="http://schemas.openxmlformats.org/package/2006/relationships"><Relationship Id="rId1" Type="http://schemas.openxmlformats.org/officeDocument/2006/relationships/hyperlink" Target="#Homepage!A1"/></Relationships>
</file>

<file path=xl/drawings/_rels/drawing23.xml.rels><?xml version="1.0" encoding="UTF-8" standalone="yes"?>
<Relationships xmlns="http://schemas.openxmlformats.org/package/2006/relationships"><Relationship Id="rId1" Type="http://schemas.openxmlformats.org/officeDocument/2006/relationships/hyperlink" Target="#Homepage!A1"/></Relationships>
</file>

<file path=xl/drawings/_rels/drawing24.xml.rels><?xml version="1.0" encoding="UTF-8" standalone="yes"?>
<Relationships xmlns="http://schemas.openxmlformats.org/package/2006/relationships"><Relationship Id="rId1" Type="http://schemas.openxmlformats.org/officeDocument/2006/relationships/hyperlink" Target="#Homepage!A1"/></Relationships>
</file>

<file path=xl/drawings/_rels/drawing25.xml.rels><?xml version="1.0" encoding="UTF-8" standalone="yes"?>
<Relationships xmlns="http://schemas.openxmlformats.org/package/2006/relationships"><Relationship Id="rId1" Type="http://schemas.openxmlformats.org/officeDocument/2006/relationships/hyperlink" Target="#Homepage!A1"/></Relationships>
</file>

<file path=xl/drawings/_rels/drawing26.xml.rels><?xml version="1.0" encoding="UTF-8" standalone="yes"?>
<Relationships xmlns="http://schemas.openxmlformats.org/package/2006/relationships"><Relationship Id="rId1" Type="http://schemas.openxmlformats.org/officeDocument/2006/relationships/hyperlink" Target="#Homepage!A1"/></Relationships>
</file>

<file path=xl/drawings/_rels/drawing27.xml.rels><?xml version="1.0" encoding="UTF-8" standalone="yes"?>
<Relationships xmlns="http://schemas.openxmlformats.org/package/2006/relationships"><Relationship Id="rId1" Type="http://schemas.openxmlformats.org/officeDocument/2006/relationships/hyperlink" Target="#Homepage!A1"/></Relationships>
</file>

<file path=xl/drawings/_rels/drawing28.xml.rels><?xml version="1.0" encoding="UTF-8" standalone="yes"?>
<Relationships xmlns="http://schemas.openxmlformats.org/package/2006/relationships"><Relationship Id="rId1" Type="http://schemas.openxmlformats.org/officeDocument/2006/relationships/hyperlink" Target="#Homepage!A1"/></Relationships>
</file>

<file path=xl/drawings/_rels/drawing29.xml.rels><?xml version="1.0" encoding="UTF-8" standalone="yes"?>
<Relationships xmlns="http://schemas.openxmlformats.org/package/2006/relationships"><Relationship Id="rId1" Type="http://schemas.openxmlformats.org/officeDocument/2006/relationships/hyperlink" Target="#Homepage!A1"/></Relationships>
</file>

<file path=xl/drawings/_rels/drawing30.xml.rels><?xml version="1.0" encoding="UTF-8" standalone="yes"?>
<Relationships xmlns="http://schemas.openxmlformats.org/package/2006/relationships"><Relationship Id="rId1" Type="http://schemas.openxmlformats.org/officeDocument/2006/relationships/hyperlink" Target="#Homepage!A1"/></Relationships>
</file>

<file path=xl/drawings/_rels/drawing31.xml.rels><?xml version="1.0" encoding="UTF-8" standalone="yes"?>
<Relationships xmlns="http://schemas.openxmlformats.org/package/2006/relationships"><Relationship Id="rId1" Type="http://schemas.openxmlformats.org/officeDocument/2006/relationships/hyperlink" Target="#Homepage!A1"/></Relationships>
</file>

<file path=xl/drawings/_rels/drawing32.xml.rels><?xml version="1.0" encoding="UTF-8" standalone="yes"?>
<Relationships xmlns="http://schemas.openxmlformats.org/package/2006/relationships"><Relationship Id="rId1" Type="http://schemas.openxmlformats.org/officeDocument/2006/relationships/hyperlink" Target="#Homepage!A1"/></Relationships>
</file>

<file path=xl/drawings/_rels/drawing33.xml.rels><?xml version="1.0" encoding="UTF-8" standalone="yes"?>
<Relationships xmlns="http://schemas.openxmlformats.org/package/2006/relationships"><Relationship Id="rId1" Type="http://schemas.openxmlformats.org/officeDocument/2006/relationships/hyperlink" Target="#Homepage!A1"/></Relationships>
</file>

<file path=xl/drawings/_rels/drawing34.xml.rels><?xml version="1.0" encoding="UTF-8" standalone="yes"?>
<Relationships xmlns="http://schemas.openxmlformats.org/package/2006/relationships"><Relationship Id="rId1" Type="http://schemas.openxmlformats.org/officeDocument/2006/relationships/hyperlink" Target="#Homepage!A1"/></Relationships>
</file>

<file path=xl/drawings/_rels/drawing35.xml.rels><?xml version="1.0" encoding="UTF-8" standalone="yes"?>
<Relationships xmlns="http://schemas.openxmlformats.org/package/2006/relationships"><Relationship Id="rId1" Type="http://schemas.openxmlformats.org/officeDocument/2006/relationships/hyperlink" Target="#Homepage!A1"/></Relationships>
</file>

<file path=xl/drawings/_rels/drawing36.xml.rels><?xml version="1.0" encoding="UTF-8" standalone="yes"?>
<Relationships xmlns="http://schemas.openxmlformats.org/package/2006/relationships"><Relationship Id="rId1" Type="http://schemas.openxmlformats.org/officeDocument/2006/relationships/hyperlink" Target="#Homepage!A1"/></Relationships>
</file>

<file path=xl/drawings/_rels/drawing37.xml.rels><?xml version="1.0" encoding="UTF-8" standalone="yes"?>
<Relationships xmlns="http://schemas.openxmlformats.org/package/2006/relationships"><Relationship Id="rId1" Type="http://schemas.openxmlformats.org/officeDocument/2006/relationships/hyperlink" Target="#Homepage!A1"/></Relationships>
</file>

<file path=xl/drawings/_rels/drawing38.xml.rels><?xml version="1.0" encoding="UTF-8" standalone="yes"?>
<Relationships xmlns="http://schemas.openxmlformats.org/package/2006/relationships"><Relationship Id="rId1" Type="http://schemas.openxmlformats.org/officeDocument/2006/relationships/hyperlink" Target="#Homepage!A1"/></Relationships>
</file>

<file path=xl/drawings/_rels/drawing39.xml.rels><?xml version="1.0" encoding="UTF-8" standalone="yes"?>
<Relationships xmlns="http://schemas.openxmlformats.org/package/2006/relationships"><Relationship Id="rId1" Type="http://schemas.openxmlformats.org/officeDocument/2006/relationships/hyperlink" Target="#Homepage!A1"/></Relationships>
</file>

<file path=xl/drawings/_rels/drawing40.xml.rels><?xml version="1.0" encoding="UTF-8" standalone="yes"?>
<Relationships xmlns="http://schemas.openxmlformats.org/package/2006/relationships"><Relationship Id="rId1" Type="http://schemas.openxmlformats.org/officeDocument/2006/relationships/hyperlink" Target="#Homepage!A1"/></Relationships>
</file>

<file path=xl/drawings/_rels/drawing41.xml.rels><?xml version="1.0" encoding="UTF-8" standalone="yes"?>
<Relationships xmlns="http://schemas.openxmlformats.org/package/2006/relationships"><Relationship Id="rId1" Type="http://schemas.openxmlformats.org/officeDocument/2006/relationships/hyperlink" Target="#Homepage!A1"/></Relationships>
</file>

<file path=xl/drawings/_rels/drawing42.xml.rels><?xml version="1.0" encoding="UTF-8" standalone="yes"?>
<Relationships xmlns="http://schemas.openxmlformats.org/package/2006/relationships"><Relationship Id="rId1" Type="http://schemas.openxmlformats.org/officeDocument/2006/relationships/hyperlink" Target="#Homepage!A1"/></Relationships>
</file>

<file path=xl/drawings/_rels/drawing43.xml.rels><?xml version="1.0" encoding="UTF-8" standalone="yes"?>
<Relationships xmlns="http://schemas.openxmlformats.org/package/2006/relationships"><Relationship Id="rId1" Type="http://schemas.openxmlformats.org/officeDocument/2006/relationships/hyperlink" Target="#Homepage!A1"/></Relationships>
</file>

<file path=xl/drawings/_rels/drawing44.xml.rels><?xml version="1.0" encoding="UTF-8" standalone="yes"?>
<Relationships xmlns="http://schemas.openxmlformats.org/package/2006/relationships"><Relationship Id="rId1" Type="http://schemas.openxmlformats.org/officeDocument/2006/relationships/hyperlink" Target="#Homepage!A1"/></Relationships>
</file>

<file path=xl/drawings/_rels/drawing45.xml.rels><?xml version="1.0" encoding="UTF-8" standalone="yes"?>
<Relationships xmlns="http://schemas.openxmlformats.org/package/2006/relationships"><Relationship Id="rId1" Type="http://schemas.openxmlformats.org/officeDocument/2006/relationships/hyperlink" Target="#Homepage!A1"/></Relationships>
</file>

<file path=xl/drawings/_rels/drawing46.xml.rels><?xml version="1.0" encoding="UTF-8" standalone="yes"?>
<Relationships xmlns="http://schemas.openxmlformats.org/package/2006/relationships"><Relationship Id="rId1" Type="http://schemas.openxmlformats.org/officeDocument/2006/relationships/hyperlink" Target="#Homepage!A1"/></Relationships>
</file>

<file path=xl/drawings/drawing1.xml><?xml version="1.0" encoding="utf-8"?>
<xdr:wsDr xmlns:xdr="http://schemas.openxmlformats.org/drawingml/2006/spreadsheetDrawing" xmlns:a="http://schemas.openxmlformats.org/drawingml/2006/main">
  <xdr:twoCellAnchor>
    <xdr:from>
      <xdr:col>24</xdr:col>
      <xdr:colOff>75058</xdr:colOff>
      <xdr:row>0</xdr:row>
      <xdr:rowOff>57150</xdr:rowOff>
    </xdr:from>
    <xdr:to>
      <xdr:col>25</xdr:col>
      <xdr:colOff>548067</xdr:colOff>
      <xdr:row>2</xdr:row>
      <xdr:rowOff>38099</xdr:rowOff>
    </xdr:to>
    <xdr:sp macro="" textlink="">
      <xdr:nvSpPr>
        <xdr:cNvPr id="14" name="Rectangle 13">
          <a:hlinkClick xmlns:r="http://schemas.openxmlformats.org/officeDocument/2006/relationships" r:id="rId1"/>
          <a:extLst>
            <a:ext uri="{FF2B5EF4-FFF2-40B4-BE49-F238E27FC236}">
              <a16:creationId xmlns:a16="http://schemas.microsoft.com/office/drawing/2014/main" id="{00000000-0008-0000-0000-00000E000000}"/>
            </a:ext>
          </a:extLst>
        </xdr:cNvPr>
        <xdr:cNvSpPr/>
      </xdr:nvSpPr>
      <xdr:spPr>
        <a:xfrm>
          <a:off x="15819883" y="57150"/>
          <a:ext cx="1063559" cy="552449"/>
        </a:xfrm>
        <a:prstGeom prst="rect">
          <a:avLst/>
        </a:prstGeom>
        <a:solidFill>
          <a:schemeClr val="accent5"/>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6">
            <a:shade val="50000"/>
          </a:schemeClr>
        </a:lnRef>
        <a:fillRef idx="1">
          <a:schemeClr val="accent6"/>
        </a:fillRef>
        <a:effectRef idx="0">
          <a:schemeClr val="accent6"/>
        </a:effectRef>
        <a:fontRef idx="minor">
          <a:schemeClr val="lt1"/>
        </a:fontRef>
      </xdr:style>
      <xdr:txBody>
        <a:bodyPr vertOverflow="clip" rtlCol="0" anchor="ctr"/>
        <a:lstStyle/>
        <a:p>
          <a:pPr algn="ctr"/>
          <a:r>
            <a:rPr lang="en-US" sz="1200" b="1"/>
            <a:t>Calendar </a:t>
          </a:r>
        </a:p>
      </xdr:txBody>
    </xdr:sp>
    <xdr:clientData/>
  </xdr:twoCellAnchor>
  <xdr:twoCellAnchor editAs="oneCell">
    <xdr:from>
      <xdr:col>0</xdr:col>
      <xdr:colOff>95250</xdr:colOff>
      <xdr:row>0</xdr:row>
      <xdr:rowOff>76200</xdr:rowOff>
    </xdr:from>
    <xdr:to>
      <xdr:col>0</xdr:col>
      <xdr:colOff>924560</xdr:colOff>
      <xdr:row>1</xdr:row>
      <xdr:rowOff>141867</xdr:rowOff>
    </xdr:to>
    <xdr:pic>
      <xdr:nvPicPr>
        <xdr:cNvPr id="16" name="Picture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95250" y="76200"/>
          <a:ext cx="828675" cy="338717"/>
        </a:xfrm>
        <a:prstGeom prst="rect">
          <a:avLst/>
        </a:prstGeom>
      </xdr:spPr>
    </xdr:pic>
    <xdr:clientData/>
  </xdr:twoCellAnchor>
  <xdr:twoCellAnchor>
    <xdr:from>
      <xdr:col>24</xdr:col>
      <xdr:colOff>75058</xdr:colOff>
      <xdr:row>0</xdr:row>
      <xdr:rowOff>57150</xdr:rowOff>
    </xdr:from>
    <xdr:to>
      <xdr:col>25</xdr:col>
      <xdr:colOff>548067</xdr:colOff>
      <xdr:row>2</xdr:row>
      <xdr:rowOff>38099</xdr:rowOff>
    </xdr:to>
    <xdr:sp macro="" textlink="">
      <xdr:nvSpPr>
        <xdr:cNvPr id="15" name="Rectangle 14">
          <a:hlinkClick xmlns:r="http://schemas.openxmlformats.org/officeDocument/2006/relationships" r:id="rId1"/>
          <a:extLst>
            <a:ext uri="{FF2B5EF4-FFF2-40B4-BE49-F238E27FC236}">
              <a16:creationId xmlns:a16="http://schemas.microsoft.com/office/drawing/2014/main" id="{00000000-0008-0000-0000-00000F000000}"/>
            </a:ext>
          </a:extLst>
        </xdr:cNvPr>
        <xdr:cNvSpPr/>
      </xdr:nvSpPr>
      <xdr:spPr>
        <a:xfrm>
          <a:off x="30593158" y="57150"/>
          <a:ext cx="1063559" cy="438149"/>
        </a:xfrm>
        <a:prstGeom prst="rect">
          <a:avLst/>
        </a:prstGeom>
        <a:solidFill>
          <a:schemeClr val="accent5"/>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6">
            <a:shade val="50000"/>
          </a:schemeClr>
        </a:lnRef>
        <a:fillRef idx="1">
          <a:schemeClr val="accent6"/>
        </a:fillRef>
        <a:effectRef idx="0">
          <a:schemeClr val="accent6"/>
        </a:effectRef>
        <a:fontRef idx="minor">
          <a:schemeClr val="lt1"/>
        </a:fontRef>
      </xdr:style>
      <xdr:txBody>
        <a:bodyPr vertOverflow="clip" rtlCol="0" anchor="ctr"/>
        <a:lstStyle/>
        <a:p>
          <a:pPr algn="ctr"/>
          <a:r>
            <a:rPr lang="en-US" sz="1200" b="1"/>
            <a:t>Calendar </a:t>
          </a:r>
        </a:p>
      </xdr:txBody>
    </xdr:sp>
    <xdr:clientData/>
  </xdr:twoCellAnchor>
  <xdr:twoCellAnchor editAs="oneCell">
    <xdr:from>
      <xdr:col>0</xdr:col>
      <xdr:colOff>95250</xdr:colOff>
      <xdr:row>0</xdr:row>
      <xdr:rowOff>76200</xdr:rowOff>
    </xdr:from>
    <xdr:to>
      <xdr:col>0</xdr:col>
      <xdr:colOff>924560</xdr:colOff>
      <xdr:row>1</xdr:row>
      <xdr:rowOff>141867</xdr:rowOff>
    </xdr:to>
    <xdr:pic>
      <xdr:nvPicPr>
        <xdr:cNvPr id="17" name="Picture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95250" y="76200"/>
          <a:ext cx="828675" cy="338717"/>
        </a:xfrm>
        <a:prstGeom prst="rect">
          <a:avLst/>
        </a:prstGeom>
      </xdr:spPr>
    </xdr:pic>
    <xdr:clientData/>
  </xdr:twoCellAnchor>
  <xdr:twoCellAnchor>
    <xdr:from>
      <xdr:col>0</xdr:col>
      <xdr:colOff>19050</xdr:colOff>
      <xdr:row>2</xdr:row>
      <xdr:rowOff>28576</xdr:rowOff>
    </xdr:from>
    <xdr:to>
      <xdr:col>0</xdr:col>
      <xdr:colOff>2990850</xdr:colOff>
      <xdr:row>2</xdr:row>
      <xdr:rowOff>238888</xdr:rowOff>
    </xdr:to>
    <xdr:sp macro="" textlink="">
      <xdr:nvSpPr>
        <xdr:cNvPr id="18" name="Rectangle 17">
          <a:extLst>
            <a:ext uri="{FF2B5EF4-FFF2-40B4-BE49-F238E27FC236}">
              <a16:creationId xmlns:a16="http://schemas.microsoft.com/office/drawing/2014/main" id="{00000000-0008-0000-0000-000012000000}"/>
            </a:ext>
          </a:extLst>
        </xdr:cNvPr>
        <xdr:cNvSpPr/>
      </xdr:nvSpPr>
      <xdr:spPr>
        <a:xfrm>
          <a:off x="19050" y="542926"/>
          <a:ext cx="2971800" cy="210312"/>
        </a:xfrm>
        <a:prstGeom prst="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Operation</a:t>
          </a:r>
          <a:r>
            <a:rPr lang="en-US" sz="1200" b="1" baseline="0"/>
            <a:t> &amp; Nutrient Management</a:t>
          </a:r>
        </a:p>
        <a:p>
          <a:pPr algn="ctr"/>
          <a:r>
            <a:rPr lang="en-US" sz="1200" b="1"/>
            <a:t> Records</a:t>
          </a:r>
        </a:p>
      </xdr:txBody>
    </xdr:sp>
    <xdr:clientData/>
  </xdr:twoCellAnchor>
  <xdr:twoCellAnchor>
    <xdr:from>
      <xdr:col>0</xdr:col>
      <xdr:colOff>28575</xdr:colOff>
      <xdr:row>11</xdr:row>
      <xdr:rowOff>47625</xdr:rowOff>
    </xdr:from>
    <xdr:to>
      <xdr:col>0</xdr:col>
      <xdr:colOff>3000375</xdr:colOff>
      <xdr:row>12</xdr:row>
      <xdr:rowOff>10287</xdr:rowOff>
    </xdr:to>
    <xdr:sp macro="" textlink="">
      <xdr:nvSpPr>
        <xdr:cNvPr id="20" name="Rectangle 19">
          <a:extLst>
            <a:ext uri="{FF2B5EF4-FFF2-40B4-BE49-F238E27FC236}">
              <a16:creationId xmlns:a16="http://schemas.microsoft.com/office/drawing/2014/main" id="{00000000-0008-0000-0000-000014000000}"/>
            </a:ext>
          </a:extLst>
        </xdr:cNvPr>
        <xdr:cNvSpPr/>
      </xdr:nvSpPr>
      <xdr:spPr>
        <a:xfrm>
          <a:off x="28575" y="2790825"/>
          <a:ext cx="2971800" cy="210312"/>
        </a:xfrm>
        <a:prstGeom prst="rect">
          <a:avLst/>
        </a:prstGeom>
        <a:solidFill>
          <a:schemeClr val="accent2">
            <a:lumMod val="75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IPM &amp; CPA</a:t>
          </a:r>
        </a:p>
      </xdr:txBody>
    </xdr:sp>
    <xdr:clientData/>
  </xdr:twoCellAnchor>
  <xdr:twoCellAnchor>
    <xdr:from>
      <xdr:col>0</xdr:col>
      <xdr:colOff>28575</xdr:colOff>
      <xdr:row>18</xdr:row>
      <xdr:rowOff>28575</xdr:rowOff>
    </xdr:from>
    <xdr:to>
      <xdr:col>0</xdr:col>
      <xdr:colOff>3000375</xdr:colOff>
      <xdr:row>18</xdr:row>
      <xdr:rowOff>240792</xdr:rowOff>
    </xdr:to>
    <xdr:sp macro="" textlink="">
      <xdr:nvSpPr>
        <xdr:cNvPr id="21" name="Rectangle 20">
          <a:extLst>
            <a:ext uri="{FF2B5EF4-FFF2-40B4-BE49-F238E27FC236}">
              <a16:creationId xmlns:a16="http://schemas.microsoft.com/office/drawing/2014/main" id="{00000000-0008-0000-0000-000015000000}"/>
            </a:ext>
          </a:extLst>
        </xdr:cNvPr>
        <xdr:cNvSpPr/>
      </xdr:nvSpPr>
      <xdr:spPr>
        <a:xfrm>
          <a:off x="28575" y="4505325"/>
          <a:ext cx="2971800" cy="212217"/>
        </a:xfrm>
        <a:prstGeom prst="rect">
          <a:avLst/>
        </a:prstGeom>
        <a:solidFill>
          <a:srgbClr val="0033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Crop Management</a:t>
          </a:r>
        </a:p>
      </xdr:txBody>
    </xdr:sp>
    <xdr:clientData/>
  </xdr:twoCellAnchor>
  <xdr:twoCellAnchor>
    <xdr:from>
      <xdr:col>1</xdr:col>
      <xdr:colOff>182878</xdr:colOff>
      <xdr:row>2</xdr:row>
      <xdr:rowOff>30480</xdr:rowOff>
    </xdr:from>
    <xdr:to>
      <xdr:col>3</xdr:col>
      <xdr:colOff>137158</xdr:colOff>
      <xdr:row>3</xdr:row>
      <xdr:rowOff>2667</xdr:rowOff>
    </xdr:to>
    <xdr:sp macro="" textlink="">
      <xdr:nvSpPr>
        <xdr:cNvPr id="22" name="Rectangle 21">
          <a:extLst>
            <a:ext uri="{FF2B5EF4-FFF2-40B4-BE49-F238E27FC236}">
              <a16:creationId xmlns:a16="http://schemas.microsoft.com/office/drawing/2014/main" id="{00000000-0008-0000-0000-000016000000}"/>
            </a:ext>
          </a:extLst>
        </xdr:cNvPr>
        <xdr:cNvSpPr/>
      </xdr:nvSpPr>
      <xdr:spPr>
        <a:xfrm>
          <a:off x="3192778" y="548640"/>
          <a:ext cx="2979420" cy="223647"/>
        </a:xfrm>
        <a:prstGeom prst="rect">
          <a:avLst/>
        </a:prstGeom>
        <a:solidFill>
          <a:schemeClr val="accent6">
            <a:lumMod val="75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Curing</a:t>
          </a:r>
          <a:r>
            <a:rPr lang="en-US" sz="1200" b="1" baseline="0"/>
            <a:t> &amp; Barn Management</a:t>
          </a:r>
          <a:endParaRPr lang="en-US" sz="1200" b="1"/>
        </a:p>
      </xdr:txBody>
    </xdr:sp>
    <xdr:clientData/>
  </xdr:twoCellAnchor>
  <xdr:twoCellAnchor>
    <xdr:from>
      <xdr:col>1</xdr:col>
      <xdr:colOff>152399</xdr:colOff>
      <xdr:row>12</xdr:row>
      <xdr:rowOff>38100</xdr:rowOff>
    </xdr:from>
    <xdr:to>
      <xdr:col>3</xdr:col>
      <xdr:colOff>104774</xdr:colOff>
      <xdr:row>13</xdr:row>
      <xdr:rowOff>12192</xdr:rowOff>
    </xdr:to>
    <xdr:sp macro="" textlink="">
      <xdr:nvSpPr>
        <xdr:cNvPr id="34" name="Rectangle 33">
          <a:extLst>
            <a:ext uri="{FF2B5EF4-FFF2-40B4-BE49-F238E27FC236}">
              <a16:creationId xmlns:a16="http://schemas.microsoft.com/office/drawing/2014/main" id="{00000000-0008-0000-0000-000022000000}"/>
            </a:ext>
          </a:extLst>
        </xdr:cNvPr>
        <xdr:cNvSpPr/>
      </xdr:nvSpPr>
      <xdr:spPr>
        <a:xfrm>
          <a:off x="3162299" y="2238375"/>
          <a:ext cx="2971800" cy="164592"/>
        </a:xfrm>
        <a:prstGeom prst="rect">
          <a:avLst/>
        </a:prstGeom>
        <a:solidFill>
          <a:srgbClr val="00808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NTRM</a:t>
          </a:r>
        </a:p>
      </xdr:txBody>
    </xdr:sp>
    <xdr:clientData/>
  </xdr:twoCellAnchor>
  <xdr:twoCellAnchor>
    <xdr:from>
      <xdr:col>1</xdr:col>
      <xdr:colOff>133348</xdr:colOff>
      <xdr:row>15</xdr:row>
      <xdr:rowOff>28575</xdr:rowOff>
    </xdr:from>
    <xdr:to>
      <xdr:col>3</xdr:col>
      <xdr:colOff>85723</xdr:colOff>
      <xdr:row>16</xdr:row>
      <xdr:rowOff>2667</xdr:rowOff>
    </xdr:to>
    <xdr:sp macro="" textlink="">
      <xdr:nvSpPr>
        <xdr:cNvPr id="35" name="Rectangle 34">
          <a:extLst>
            <a:ext uri="{FF2B5EF4-FFF2-40B4-BE49-F238E27FC236}">
              <a16:creationId xmlns:a16="http://schemas.microsoft.com/office/drawing/2014/main" id="{00000000-0008-0000-0000-000023000000}"/>
            </a:ext>
          </a:extLst>
        </xdr:cNvPr>
        <xdr:cNvSpPr/>
      </xdr:nvSpPr>
      <xdr:spPr>
        <a:xfrm>
          <a:off x="3143248" y="3762375"/>
          <a:ext cx="2971800" cy="221742"/>
        </a:xfrm>
        <a:prstGeom prst="rect">
          <a:avLst/>
        </a:prstGeom>
        <a:solidFill>
          <a:schemeClr val="accent3">
            <a:lumMod val="75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Agrochemical Storage &amp; Soil</a:t>
          </a:r>
          <a:r>
            <a:rPr lang="en-US" sz="1200" b="1" baseline="0"/>
            <a:t> &amp; Water</a:t>
          </a:r>
          <a:endParaRPr lang="en-US" sz="1200" b="1"/>
        </a:p>
      </xdr:txBody>
    </xdr:sp>
    <xdr:clientData/>
  </xdr:twoCellAnchor>
  <xdr:twoCellAnchor>
    <xdr:from>
      <xdr:col>4</xdr:col>
      <xdr:colOff>114300</xdr:colOff>
      <xdr:row>2</xdr:row>
      <xdr:rowOff>28575</xdr:rowOff>
    </xdr:from>
    <xdr:to>
      <xdr:col>4</xdr:col>
      <xdr:colOff>3086100</xdr:colOff>
      <xdr:row>3</xdr:row>
      <xdr:rowOff>0</xdr:rowOff>
    </xdr:to>
    <xdr:sp macro="" textlink="">
      <xdr:nvSpPr>
        <xdr:cNvPr id="36" name="Rectangle 35">
          <a:extLst>
            <a:ext uri="{FF2B5EF4-FFF2-40B4-BE49-F238E27FC236}">
              <a16:creationId xmlns:a16="http://schemas.microsoft.com/office/drawing/2014/main" id="{00000000-0008-0000-0000-000024000000}"/>
            </a:ext>
          </a:extLst>
        </xdr:cNvPr>
        <xdr:cNvSpPr/>
      </xdr:nvSpPr>
      <xdr:spPr>
        <a:xfrm>
          <a:off x="6324600" y="485775"/>
          <a:ext cx="2971800" cy="161925"/>
        </a:xfrm>
        <a:prstGeom prst="rect">
          <a:avLst/>
        </a:prstGeom>
        <a:solidFill>
          <a:schemeClr val="accent1">
            <a:lumMod val="60000"/>
            <a:lumOff val="4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Recruiting</a:t>
          </a:r>
          <a:r>
            <a:rPr lang="en-US" sz="1200" b="1" baseline="0"/>
            <a:t> &amp; Hiring Workers</a:t>
          </a:r>
          <a:endParaRPr lang="en-US" sz="1200" b="1"/>
        </a:p>
      </xdr:txBody>
    </xdr:sp>
    <xdr:clientData/>
  </xdr:twoCellAnchor>
  <xdr:twoCellAnchor>
    <xdr:from>
      <xdr:col>4</xdr:col>
      <xdr:colOff>114300</xdr:colOff>
      <xdr:row>9</xdr:row>
      <xdr:rowOff>28575</xdr:rowOff>
    </xdr:from>
    <xdr:to>
      <xdr:col>4</xdr:col>
      <xdr:colOff>3086100</xdr:colOff>
      <xdr:row>9</xdr:row>
      <xdr:rowOff>238125</xdr:rowOff>
    </xdr:to>
    <xdr:sp macro="" textlink="">
      <xdr:nvSpPr>
        <xdr:cNvPr id="37" name="Rectangle 36">
          <a:extLst>
            <a:ext uri="{FF2B5EF4-FFF2-40B4-BE49-F238E27FC236}">
              <a16:creationId xmlns:a16="http://schemas.microsoft.com/office/drawing/2014/main" id="{00000000-0008-0000-0000-000025000000}"/>
            </a:ext>
          </a:extLst>
        </xdr:cNvPr>
        <xdr:cNvSpPr/>
      </xdr:nvSpPr>
      <xdr:spPr>
        <a:xfrm>
          <a:off x="6324600" y="2276475"/>
          <a:ext cx="2971800" cy="209550"/>
        </a:xfrm>
        <a:prstGeom prst="rect">
          <a:avLst/>
        </a:prstGeom>
        <a:solidFill>
          <a:schemeClr val="accent1">
            <a:lumMod val="75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WRR and WCH </a:t>
          </a:r>
        </a:p>
      </xdr:txBody>
    </xdr:sp>
    <xdr:clientData/>
  </xdr:twoCellAnchor>
  <xdr:twoCellAnchor>
    <xdr:from>
      <xdr:col>4</xdr:col>
      <xdr:colOff>114300</xdr:colOff>
      <xdr:row>13</xdr:row>
      <xdr:rowOff>26670</xdr:rowOff>
    </xdr:from>
    <xdr:to>
      <xdr:col>4</xdr:col>
      <xdr:colOff>3086100</xdr:colOff>
      <xdr:row>13</xdr:row>
      <xdr:rowOff>241935</xdr:rowOff>
    </xdr:to>
    <xdr:sp macro="" textlink="">
      <xdr:nvSpPr>
        <xdr:cNvPr id="38" name="Rectangle 37">
          <a:extLst>
            <a:ext uri="{FF2B5EF4-FFF2-40B4-BE49-F238E27FC236}">
              <a16:creationId xmlns:a16="http://schemas.microsoft.com/office/drawing/2014/main" id="{00000000-0008-0000-0000-000026000000}"/>
            </a:ext>
          </a:extLst>
        </xdr:cNvPr>
        <xdr:cNvSpPr/>
      </xdr:nvSpPr>
      <xdr:spPr>
        <a:xfrm>
          <a:off x="6332220" y="3310890"/>
          <a:ext cx="2971800" cy="215265"/>
        </a:xfrm>
        <a:prstGeom prst="rect">
          <a:avLst/>
        </a:prstGeom>
        <a:solidFill>
          <a:srgbClr val="FF000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Housing, Sanitation, &amp; Transportation</a:t>
          </a:r>
        </a:p>
      </xdr:txBody>
    </xdr:sp>
    <xdr:clientData/>
  </xdr:twoCellAnchor>
  <xdr:twoCellAnchor>
    <xdr:from>
      <xdr:col>5</xdr:col>
      <xdr:colOff>152400</xdr:colOff>
      <xdr:row>2</xdr:row>
      <xdr:rowOff>47625</xdr:rowOff>
    </xdr:from>
    <xdr:to>
      <xdr:col>6</xdr:col>
      <xdr:colOff>2943225</xdr:colOff>
      <xdr:row>3</xdr:row>
      <xdr:rowOff>21717</xdr:rowOff>
    </xdr:to>
    <xdr:sp macro="" textlink="">
      <xdr:nvSpPr>
        <xdr:cNvPr id="39" name="Rectangle 38">
          <a:extLst>
            <a:ext uri="{FF2B5EF4-FFF2-40B4-BE49-F238E27FC236}">
              <a16:creationId xmlns:a16="http://schemas.microsoft.com/office/drawing/2014/main" id="{00000000-0008-0000-0000-000027000000}"/>
            </a:ext>
          </a:extLst>
        </xdr:cNvPr>
        <xdr:cNvSpPr/>
      </xdr:nvSpPr>
      <xdr:spPr>
        <a:xfrm>
          <a:off x="9791700" y="504825"/>
          <a:ext cx="2971800" cy="164592"/>
        </a:xfrm>
        <a:prstGeom prst="rect">
          <a:avLst/>
        </a:prstGeom>
        <a:solidFill>
          <a:schemeClr val="accent4">
            <a:lumMod val="75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Worker Training and Farm Safety</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2505075</xdr:colOff>
      <xdr:row>0</xdr:row>
      <xdr:rowOff>57150</xdr:rowOff>
    </xdr:from>
    <xdr:to>
      <xdr:col>2</xdr:col>
      <xdr:colOff>1295400</xdr:colOff>
      <xdr:row>1</xdr:row>
      <xdr:rowOff>123825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100-000003000000}"/>
            </a:ext>
          </a:extLst>
        </xdr:cNvPr>
        <xdr:cNvSpPr/>
      </xdr:nvSpPr>
      <xdr:spPr>
        <a:xfrm>
          <a:off x="2752725" y="57150"/>
          <a:ext cx="1381125"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mc:AlternateContent xmlns:mc="http://schemas.openxmlformats.org/markup-compatibility/2006">
    <mc:Choice xmlns:a14="http://schemas.microsoft.com/office/drawing/2010/main" Requires="a14">
      <xdr:twoCellAnchor>
        <xdr:from>
          <xdr:col>6</xdr:col>
          <xdr:colOff>1540</xdr:colOff>
          <xdr:row>53</xdr:row>
          <xdr:rowOff>0</xdr:rowOff>
        </xdr:from>
        <xdr:to>
          <xdr:col>7</xdr:col>
          <xdr:colOff>333375</xdr:colOff>
          <xdr:row>53</xdr:row>
          <xdr:rowOff>0</xdr:rowOff>
        </xdr:to>
        <xdr:grpSp>
          <xdr:nvGrpSpPr>
            <xdr:cNvPr id="9" name="Group 8">
              <a:extLst>
                <a:ext uri="{FF2B5EF4-FFF2-40B4-BE49-F238E27FC236}">
                  <a16:creationId xmlns:a16="http://schemas.microsoft.com/office/drawing/2014/main" id="{00000000-0008-0000-0100-000009000000}"/>
                </a:ext>
              </a:extLst>
            </xdr:cNvPr>
            <xdr:cNvGrpSpPr/>
          </xdr:nvGrpSpPr>
          <xdr:grpSpPr>
            <a:xfrm>
              <a:off x="10371090" y="10725150"/>
              <a:ext cx="1728835" cy="0"/>
              <a:chOff x="5663407" y="0"/>
              <a:chExt cx="6622662" cy="10582275"/>
            </a:xfrm>
          </xdr:grpSpPr>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11790767" y="10582275"/>
                <a:ext cx="495299"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11790768" y="10582275"/>
                <a:ext cx="495299"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11790770" y="10582275"/>
                <a:ext cx="495299"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5663407" y="0"/>
                <a:ext cx="49531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xdr:col>
      <xdr:colOff>3105151</xdr:colOff>
      <xdr:row>0</xdr:row>
      <xdr:rowOff>142875</xdr:rowOff>
    </xdr:from>
    <xdr:to>
      <xdr:col>2</xdr:col>
      <xdr:colOff>1009651</xdr:colOff>
      <xdr:row>2</xdr:row>
      <xdr:rowOff>19050</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0200-000005000000}"/>
            </a:ext>
          </a:extLst>
        </xdr:cNvPr>
        <xdr:cNvSpPr/>
      </xdr:nvSpPr>
      <xdr:spPr>
        <a:xfrm>
          <a:off x="3352801" y="142875"/>
          <a:ext cx="1238250" cy="3810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514350</xdr:colOff>
      <xdr:row>0</xdr:row>
      <xdr:rowOff>123825</xdr:rowOff>
    </xdr:from>
    <xdr:to>
      <xdr:col>2</xdr:col>
      <xdr:colOff>1924050</xdr:colOff>
      <xdr:row>2</xdr:row>
      <xdr:rowOff>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300-000003000000}"/>
            </a:ext>
          </a:extLst>
        </xdr:cNvPr>
        <xdr:cNvSpPr/>
      </xdr:nvSpPr>
      <xdr:spPr>
        <a:xfrm>
          <a:off x="3676650" y="123825"/>
          <a:ext cx="1409700" cy="3810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9525</xdr:colOff>
      <xdr:row>0</xdr:row>
      <xdr:rowOff>66675</xdr:rowOff>
    </xdr:from>
    <xdr:to>
      <xdr:col>4</xdr:col>
      <xdr:colOff>428625</xdr:colOff>
      <xdr:row>1</xdr:row>
      <xdr:rowOff>133350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3105150" y="66675"/>
          <a:ext cx="1381125"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9525</xdr:colOff>
      <xdr:row>0</xdr:row>
      <xdr:rowOff>85725</xdr:rowOff>
    </xdr:from>
    <xdr:to>
      <xdr:col>3</xdr:col>
      <xdr:colOff>1390650</xdr:colOff>
      <xdr:row>1</xdr:row>
      <xdr:rowOff>152400</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0500-000005000000}"/>
            </a:ext>
          </a:extLst>
        </xdr:cNvPr>
        <xdr:cNvSpPr/>
      </xdr:nvSpPr>
      <xdr:spPr>
        <a:xfrm>
          <a:off x="3419475" y="85725"/>
          <a:ext cx="1381125"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9525</xdr:colOff>
      <xdr:row>0</xdr:row>
      <xdr:rowOff>85725</xdr:rowOff>
    </xdr:from>
    <xdr:to>
      <xdr:col>3</xdr:col>
      <xdr:colOff>1390650</xdr:colOff>
      <xdr:row>1</xdr:row>
      <xdr:rowOff>152400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600-000003000000}"/>
            </a:ext>
          </a:extLst>
        </xdr:cNvPr>
        <xdr:cNvSpPr/>
      </xdr:nvSpPr>
      <xdr:spPr>
        <a:xfrm>
          <a:off x="3057525" y="85725"/>
          <a:ext cx="1381125"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285750</xdr:colOff>
      <xdr:row>0</xdr:row>
      <xdr:rowOff>76200</xdr:rowOff>
    </xdr:from>
    <xdr:to>
      <xdr:col>3</xdr:col>
      <xdr:colOff>1666875</xdr:colOff>
      <xdr:row>1</xdr:row>
      <xdr:rowOff>142875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700-000003000000}"/>
            </a:ext>
          </a:extLst>
        </xdr:cNvPr>
        <xdr:cNvSpPr/>
      </xdr:nvSpPr>
      <xdr:spPr>
        <a:xfrm>
          <a:off x="4305300" y="76200"/>
          <a:ext cx="1381125"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133350</xdr:colOff>
      <xdr:row>0</xdr:row>
      <xdr:rowOff>85725</xdr:rowOff>
    </xdr:from>
    <xdr:to>
      <xdr:col>3</xdr:col>
      <xdr:colOff>1514475</xdr:colOff>
      <xdr:row>1</xdr:row>
      <xdr:rowOff>152400</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0800-000004000000}"/>
            </a:ext>
          </a:extLst>
        </xdr:cNvPr>
        <xdr:cNvSpPr/>
      </xdr:nvSpPr>
      <xdr:spPr>
        <a:xfrm>
          <a:off x="3048000" y="85725"/>
          <a:ext cx="1381125"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450850</xdr:colOff>
          <xdr:row>19</xdr:row>
          <xdr:rowOff>285750</xdr:rowOff>
        </xdr:from>
        <xdr:to>
          <xdr:col>8</xdr:col>
          <xdr:colOff>876300</xdr:colOff>
          <xdr:row>21</xdr:row>
          <xdr:rowOff>50800</xdr:rowOff>
        </xdr:to>
        <xdr:sp macro="" textlink="">
          <xdr:nvSpPr>
            <xdr:cNvPr id="47105" name="Check Box 1" hidden="1">
              <a:extLst>
                <a:ext uri="{63B3BB69-23CF-44E3-9099-C40C66FF867C}">
                  <a14:compatExt spid="_x0000_s47105"/>
                </a:ext>
                <a:ext uri="{FF2B5EF4-FFF2-40B4-BE49-F238E27FC236}">
                  <a16:creationId xmlns:a16="http://schemas.microsoft.com/office/drawing/2014/main" id="{00000000-0008-0000-0900-00000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19</xdr:row>
          <xdr:rowOff>285750</xdr:rowOff>
        </xdr:from>
        <xdr:to>
          <xdr:col>10</xdr:col>
          <xdr:colOff>0</xdr:colOff>
          <xdr:row>21</xdr:row>
          <xdr:rowOff>50800</xdr:rowOff>
        </xdr:to>
        <xdr:sp macro="" textlink="">
          <xdr:nvSpPr>
            <xdr:cNvPr id="47107" name="Check Box 3" hidden="1">
              <a:extLst>
                <a:ext uri="{63B3BB69-23CF-44E3-9099-C40C66FF867C}">
                  <a14:compatExt spid="_x0000_s47107"/>
                </a:ext>
                <a:ext uri="{FF2B5EF4-FFF2-40B4-BE49-F238E27FC236}">
                  <a16:creationId xmlns:a16="http://schemas.microsoft.com/office/drawing/2014/main" id="{00000000-0008-0000-0900-00000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20</xdr:row>
          <xdr:rowOff>285750</xdr:rowOff>
        </xdr:from>
        <xdr:to>
          <xdr:col>8</xdr:col>
          <xdr:colOff>876300</xdr:colOff>
          <xdr:row>22</xdr:row>
          <xdr:rowOff>50800</xdr:rowOff>
        </xdr:to>
        <xdr:sp macro="" textlink="">
          <xdr:nvSpPr>
            <xdr:cNvPr id="47108" name="Check Box 4" hidden="1">
              <a:extLst>
                <a:ext uri="{63B3BB69-23CF-44E3-9099-C40C66FF867C}">
                  <a14:compatExt spid="_x0000_s47108"/>
                </a:ext>
                <a:ext uri="{FF2B5EF4-FFF2-40B4-BE49-F238E27FC236}">
                  <a16:creationId xmlns:a16="http://schemas.microsoft.com/office/drawing/2014/main" id="{00000000-0008-0000-0900-00000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20</xdr:row>
          <xdr:rowOff>285750</xdr:rowOff>
        </xdr:from>
        <xdr:to>
          <xdr:col>10</xdr:col>
          <xdr:colOff>0</xdr:colOff>
          <xdr:row>22</xdr:row>
          <xdr:rowOff>50800</xdr:rowOff>
        </xdr:to>
        <xdr:sp macro="" textlink="">
          <xdr:nvSpPr>
            <xdr:cNvPr id="47109" name="Check Box 5" hidden="1">
              <a:extLst>
                <a:ext uri="{63B3BB69-23CF-44E3-9099-C40C66FF867C}">
                  <a14:compatExt spid="_x0000_s47109"/>
                </a:ext>
                <a:ext uri="{FF2B5EF4-FFF2-40B4-BE49-F238E27FC236}">
                  <a16:creationId xmlns:a16="http://schemas.microsoft.com/office/drawing/2014/main" id="{00000000-0008-0000-0900-00000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21</xdr:row>
          <xdr:rowOff>285750</xdr:rowOff>
        </xdr:from>
        <xdr:to>
          <xdr:col>8</xdr:col>
          <xdr:colOff>876300</xdr:colOff>
          <xdr:row>23</xdr:row>
          <xdr:rowOff>50800</xdr:rowOff>
        </xdr:to>
        <xdr:sp macro="" textlink="">
          <xdr:nvSpPr>
            <xdr:cNvPr id="47110" name="Check Box 6" hidden="1">
              <a:extLst>
                <a:ext uri="{63B3BB69-23CF-44E3-9099-C40C66FF867C}">
                  <a14:compatExt spid="_x0000_s47110"/>
                </a:ext>
                <a:ext uri="{FF2B5EF4-FFF2-40B4-BE49-F238E27FC236}">
                  <a16:creationId xmlns:a16="http://schemas.microsoft.com/office/drawing/2014/main" id="{00000000-0008-0000-0900-00000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21</xdr:row>
          <xdr:rowOff>285750</xdr:rowOff>
        </xdr:from>
        <xdr:to>
          <xdr:col>10</xdr:col>
          <xdr:colOff>0</xdr:colOff>
          <xdr:row>23</xdr:row>
          <xdr:rowOff>50800</xdr:rowOff>
        </xdr:to>
        <xdr:sp macro="" textlink="">
          <xdr:nvSpPr>
            <xdr:cNvPr id="47111" name="Check Box 7" hidden="1">
              <a:extLst>
                <a:ext uri="{63B3BB69-23CF-44E3-9099-C40C66FF867C}">
                  <a14:compatExt spid="_x0000_s47111"/>
                </a:ext>
                <a:ext uri="{FF2B5EF4-FFF2-40B4-BE49-F238E27FC236}">
                  <a16:creationId xmlns:a16="http://schemas.microsoft.com/office/drawing/2014/main" id="{00000000-0008-0000-0900-000007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22</xdr:row>
          <xdr:rowOff>285750</xdr:rowOff>
        </xdr:from>
        <xdr:to>
          <xdr:col>8</xdr:col>
          <xdr:colOff>876300</xdr:colOff>
          <xdr:row>24</xdr:row>
          <xdr:rowOff>50800</xdr:rowOff>
        </xdr:to>
        <xdr:sp macro="" textlink="">
          <xdr:nvSpPr>
            <xdr:cNvPr id="47112" name="Check Box 8" hidden="1">
              <a:extLst>
                <a:ext uri="{63B3BB69-23CF-44E3-9099-C40C66FF867C}">
                  <a14:compatExt spid="_x0000_s47112"/>
                </a:ext>
                <a:ext uri="{FF2B5EF4-FFF2-40B4-BE49-F238E27FC236}">
                  <a16:creationId xmlns:a16="http://schemas.microsoft.com/office/drawing/2014/main" id="{00000000-0008-0000-0900-000008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22</xdr:row>
          <xdr:rowOff>285750</xdr:rowOff>
        </xdr:from>
        <xdr:to>
          <xdr:col>10</xdr:col>
          <xdr:colOff>0</xdr:colOff>
          <xdr:row>24</xdr:row>
          <xdr:rowOff>50800</xdr:rowOff>
        </xdr:to>
        <xdr:sp macro="" textlink="">
          <xdr:nvSpPr>
            <xdr:cNvPr id="47113" name="Check Box 9" hidden="1">
              <a:extLst>
                <a:ext uri="{63B3BB69-23CF-44E3-9099-C40C66FF867C}">
                  <a14:compatExt spid="_x0000_s47113"/>
                </a:ext>
                <a:ext uri="{FF2B5EF4-FFF2-40B4-BE49-F238E27FC236}">
                  <a16:creationId xmlns:a16="http://schemas.microsoft.com/office/drawing/2014/main" id="{00000000-0008-0000-0900-000009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23</xdr:row>
          <xdr:rowOff>285750</xdr:rowOff>
        </xdr:from>
        <xdr:to>
          <xdr:col>8</xdr:col>
          <xdr:colOff>876300</xdr:colOff>
          <xdr:row>25</xdr:row>
          <xdr:rowOff>50800</xdr:rowOff>
        </xdr:to>
        <xdr:sp macro="" textlink="">
          <xdr:nvSpPr>
            <xdr:cNvPr id="47114" name="Check Box 10" hidden="1">
              <a:extLst>
                <a:ext uri="{63B3BB69-23CF-44E3-9099-C40C66FF867C}">
                  <a14:compatExt spid="_x0000_s47114"/>
                </a:ext>
                <a:ext uri="{FF2B5EF4-FFF2-40B4-BE49-F238E27FC236}">
                  <a16:creationId xmlns:a16="http://schemas.microsoft.com/office/drawing/2014/main" id="{00000000-0008-0000-0900-00000A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23</xdr:row>
          <xdr:rowOff>285750</xdr:rowOff>
        </xdr:from>
        <xdr:to>
          <xdr:col>10</xdr:col>
          <xdr:colOff>0</xdr:colOff>
          <xdr:row>25</xdr:row>
          <xdr:rowOff>50800</xdr:rowOff>
        </xdr:to>
        <xdr:sp macro="" textlink="">
          <xdr:nvSpPr>
            <xdr:cNvPr id="47115" name="Check Box 11" hidden="1">
              <a:extLst>
                <a:ext uri="{63B3BB69-23CF-44E3-9099-C40C66FF867C}">
                  <a14:compatExt spid="_x0000_s47115"/>
                </a:ext>
                <a:ext uri="{FF2B5EF4-FFF2-40B4-BE49-F238E27FC236}">
                  <a16:creationId xmlns:a16="http://schemas.microsoft.com/office/drawing/2014/main" id="{00000000-0008-0000-0900-00000B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24</xdr:row>
          <xdr:rowOff>285750</xdr:rowOff>
        </xdr:from>
        <xdr:to>
          <xdr:col>8</xdr:col>
          <xdr:colOff>876300</xdr:colOff>
          <xdr:row>26</xdr:row>
          <xdr:rowOff>50800</xdr:rowOff>
        </xdr:to>
        <xdr:sp macro="" textlink="">
          <xdr:nvSpPr>
            <xdr:cNvPr id="47116" name="Check Box 12" hidden="1">
              <a:extLst>
                <a:ext uri="{63B3BB69-23CF-44E3-9099-C40C66FF867C}">
                  <a14:compatExt spid="_x0000_s47116"/>
                </a:ext>
                <a:ext uri="{FF2B5EF4-FFF2-40B4-BE49-F238E27FC236}">
                  <a16:creationId xmlns:a16="http://schemas.microsoft.com/office/drawing/2014/main" id="{00000000-0008-0000-0900-00000C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24</xdr:row>
          <xdr:rowOff>285750</xdr:rowOff>
        </xdr:from>
        <xdr:to>
          <xdr:col>10</xdr:col>
          <xdr:colOff>0</xdr:colOff>
          <xdr:row>26</xdr:row>
          <xdr:rowOff>50800</xdr:rowOff>
        </xdr:to>
        <xdr:sp macro="" textlink="">
          <xdr:nvSpPr>
            <xdr:cNvPr id="47117" name="Check Box 13" hidden="1">
              <a:extLst>
                <a:ext uri="{63B3BB69-23CF-44E3-9099-C40C66FF867C}">
                  <a14:compatExt spid="_x0000_s47117"/>
                </a:ext>
                <a:ext uri="{FF2B5EF4-FFF2-40B4-BE49-F238E27FC236}">
                  <a16:creationId xmlns:a16="http://schemas.microsoft.com/office/drawing/2014/main" id="{00000000-0008-0000-0900-00000D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25</xdr:row>
          <xdr:rowOff>285750</xdr:rowOff>
        </xdr:from>
        <xdr:to>
          <xdr:col>8</xdr:col>
          <xdr:colOff>876300</xdr:colOff>
          <xdr:row>27</xdr:row>
          <xdr:rowOff>50800</xdr:rowOff>
        </xdr:to>
        <xdr:sp macro="" textlink="">
          <xdr:nvSpPr>
            <xdr:cNvPr id="47118" name="Check Box 14" hidden="1">
              <a:extLst>
                <a:ext uri="{63B3BB69-23CF-44E3-9099-C40C66FF867C}">
                  <a14:compatExt spid="_x0000_s47118"/>
                </a:ext>
                <a:ext uri="{FF2B5EF4-FFF2-40B4-BE49-F238E27FC236}">
                  <a16:creationId xmlns:a16="http://schemas.microsoft.com/office/drawing/2014/main" id="{00000000-0008-0000-0900-00000E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25</xdr:row>
          <xdr:rowOff>285750</xdr:rowOff>
        </xdr:from>
        <xdr:to>
          <xdr:col>10</xdr:col>
          <xdr:colOff>0</xdr:colOff>
          <xdr:row>27</xdr:row>
          <xdr:rowOff>50800</xdr:rowOff>
        </xdr:to>
        <xdr:sp macro="" textlink="">
          <xdr:nvSpPr>
            <xdr:cNvPr id="47119" name="Check Box 15" hidden="1">
              <a:extLst>
                <a:ext uri="{63B3BB69-23CF-44E3-9099-C40C66FF867C}">
                  <a14:compatExt spid="_x0000_s47119"/>
                </a:ext>
                <a:ext uri="{FF2B5EF4-FFF2-40B4-BE49-F238E27FC236}">
                  <a16:creationId xmlns:a16="http://schemas.microsoft.com/office/drawing/2014/main" id="{00000000-0008-0000-0900-00000F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26</xdr:row>
          <xdr:rowOff>285750</xdr:rowOff>
        </xdr:from>
        <xdr:to>
          <xdr:col>8</xdr:col>
          <xdr:colOff>876300</xdr:colOff>
          <xdr:row>28</xdr:row>
          <xdr:rowOff>50800</xdr:rowOff>
        </xdr:to>
        <xdr:sp macro="" textlink="">
          <xdr:nvSpPr>
            <xdr:cNvPr id="47120" name="Check Box 16" hidden="1">
              <a:extLst>
                <a:ext uri="{63B3BB69-23CF-44E3-9099-C40C66FF867C}">
                  <a14:compatExt spid="_x0000_s47120"/>
                </a:ext>
                <a:ext uri="{FF2B5EF4-FFF2-40B4-BE49-F238E27FC236}">
                  <a16:creationId xmlns:a16="http://schemas.microsoft.com/office/drawing/2014/main" id="{00000000-0008-0000-0900-000010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26</xdr:row>
          <xdr:rowOff>285750</xdr:rowOff>
        </xdr:from>
        <xdr:to>
          <xdr:col>10</xdr:col>
          <xdr:colOff>0</xdr:colOff>
          <xdr:row>28</xdr:row>
          <xdr:rowOff>50800</xdr:rowOff>
        </xdr:to>
        <xdr:sp macro="" textlink="">
          <xdr:nvSpPr>
            <xdr:cNvPr id="47121" name="Check Box 17" hidden="1">
              <a:extLst>
                <a:ext uri="{63B3BB69-23CF-44E3-9099-C40C66FF867C}">
                  <a14:compatExt spid="_x0000_s47121"/>
                </a:ext>
                <a:ext uri="{FF2B5EF4-FFF2-40B4-BE49-F238E27FC236}">
                  <a16:creationId xmlns:a16="http://schemas.microsoft.com/office/drawing/2014/main" id="{00000000-0008-0000-0900-00001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27</xdr:row>
          <xdr:rowOff>285750</xdr:rowOff>
        </xdr:from>
        <xdr:to>
          <xdr:col>8</xdr:col>
          <xdr:colOff>876300</xdr:colOff>
          <xdr:row>29</xdr:row>
          <xdr:rowOff>50800</xdr:rowOff>
        </xdr:to>
        <xdr:sp macro="" textlink="">
          <xdr:nvSpPr>
            <xdr:cNvPr id="47122" name="Check Box 18" hidden="1">
              <a:extLst>
                <a:ext uri="{63B3BB69-23CF-44E3-9099-C40C66FF867C}">
                  <a14:compatExt spid="_x0000_s47122"/>
                </a:ext>
                <a:ext uri="{FF2B5EF4-FFF2-40B4-BE49-F238E27FC236}">
                  <a16:creationId xmlns:a16="http://schemas.microsoft.com/office/drawing/2014/main" id="{00000000-0008-0000-0900-00001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27</xdr:row>
          <xdr:rowOff>285750</xdr:rowOff>
        </xdr:from>
        <xdr:to>
          <xdr:col>10</xdr:col>
          <xdr:colOff>0</xdr:colOff>
          <xdr:row>29</xdr:row>
          <xdr:rowOff>50800</xdr:rowOff>
        </xdr:to>
        <xdr:sp macro="" textlink="">
          <xdr:nvSpPr>
            <xdr:cNvPr id="47123" name="Check Box 19" hidden="1">
              <a:extLst>
                <a:ext uri="{63B3BB69-23CF-44E3-9099-C40C66FF867C}">
                  <a14:compatExt spid="_x0000_s47123"/>
                </a:ext>
                <a:ext uri="{FF2B5EF4-FFF2-40B4-BE49-F238E27FC236}">
                  <a16:creationId xmlns:a16="http://schemas.microsoft.com/office/drawing/2014/main" id="{00000000-0008-0000-0900-00001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28</xdr:row>
          <xdr:rowOff>285750</xdr:rowOff>
        </xdr:from>
        <xdr:to>
          <xdr:col>8</xdr:col>
          <xdr:colOff>876300</xdr:colOff>
          <xdr:row>30</xdr:row>
          <xdr:rowOff>50800</xdr:rowOff>
        </xdr:to>
        <xdr:sp macro="" textlink="">
          <xdr:nvSpPr>
            <xdr:cNvPr id="47124" name="Check Box 20" hidden="1">
              <a:extLst>
                <a:ext uri="{63B3BB69-23CF-44E3-9099-C40C66FF867C}">
                  <a14:compatExt spid="_x0000_s47124"/>
                </a:ext>
                <a:ext uri="{FF2B5EF4-FFF2-40B4-BE49-F238E27FC236}">
                  <a16:creationId xmlns:a16="http://schemas.microsoft.com/office/drawing/2014/main" id="{00000000-0008-0000-0900-00001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28</xdr:row>
          <xdr:rowOff>285750</xdr:rowOff>
        </xdr:from>
        <xdr:to>
          <xdr:col>10</xdr:col>
          <xdr:colOff>0</xdr:colOff>
          <xdr:row>30</xdr:row>
          <xdr:rowOff>50800</xdr:rowOff>
        </xdr:to>
        <xdr:sp macro="" textlink="">
          <xdr:nvSpPr>
            <xdr:cNvPr id="47125" name="Check Box 21" hidden="1">
              <a:extLst>
                <a:ext uri="{63B3BB69-23CF-44E3-9099-C40C66FF867C}">
                  <a14:compatExt spid="_x0000_s47125"/>
                </a:ext>
                <a:ext uri="{FF2B5EF4-FFF2-40B4-BE49-F238E27FC236}">
                  <a16:creationId xmlns:a16="http://schemas.microsoft.com/office/drawing/2014/main" id="{00000000-0008-0000-0900-00001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29</xdr:row>
          <xdr:rowOff>285750</xdr:rowOff>
        </xdr:from>
        <xdr:to>
          <xdr:col>8</xdr:col>
          <xdr:colOff>876300</xdr:colOff>
          <xdr:row>31</xdr:row>
          <xdr:rowOff>50800</xdr:rowOff>
        </xdr:to>
        <xdr:sp macro="" textlink="">
          <xdr:nvSpPr>
            <xdr:cNvPr id="47126" name="Check Box 22" hidden="1">
              <a:extLst>
                <a:ext uri="{63B3BB69-23CF-44E3-9099-C40C66FF867C}">
                  <a14:compatExt spid="_x0000_s47126"/>
                </a:ext>
                <a:ext uri="{FF2B5EF4-FFF2-40B4-BE49-F238E27FC236}">
                  <a16:creationId xmlns:a16="http://schemas.microsoft.com/office/drawing/2014/main" id="{00000000-0008-0000-0900-00001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29</xdr:row>
          <xdr:rowOff>285750</xdr:rowOff>
        </xdr:from>
        <xdr:to>
          <xdr:col>10</xdr:col>
          <xdr:colOff>0</xdr:colOff>
          <xdr:row>31</xdr:row>
          <xdr:rowOff>50800</xdr:rowOff>
        </xdr:to>
        <xdr:sp macro="" textlink="">
          <xdr:nvSpPr>
            <xdr:cNvPr id="47127" name="Check Box 23" hidden="1">
              <a:extLst>
                <a:ext uri="{63B3BB69-23CF-44E3-9099-C40C66FF867C}">
                  <a14:compatExt spid="_x0000_s47127"/>
                </a:ext>
                <a:ext uri="{FF2B5EF4-FFF2-40B4-BE49-F238E27FC236}">
                  <a16:creationId xmlns:a16="http://schemas.microsoft.com/office/drawing/2014/main" id="{00000000-0008-0000-0900-000017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30</xdr:row>
          <xdr:rowOff>285750</xdr:rowOff>
        </xdr:from>
        <xdr:to>
          <xdr:col>8</xdr:col>
          <xdr:colOff>876300</xdr:colOff>
          <xdr:row>32</xdr:row>
          <xdr:rowOff>50800</xdr:rowOff>
        </xdr:to>
        <xdr:sp macro="" textlink="">
          <xdr:nvSpPr>
            <xdr:cNvPr id="47128" name="Check Box 24" hidden="1">
              <a:extLst>
                <a:ext uri="{63B3BB69-23CF-44E3-9099-C40C66FF867C}">
                  <a14:compatExt spid="_x0000_s47128"/>
                </a:ext>
                <a:ext uri="{FF2B5EF4-FFF2-40B4-BE49-F238E27FC236}">
                  <a16:creationId xmlns:a16="http://schemas.microsoft.com/office/drawing/2014/main" id="{00000000-0008-0000-0900-000018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30</xdr:row>
          <xdr:rowOff>285750</xdr:rowOff>
        </xdr:from>
        <xdr:to>
          <xdr:col>10</xdr:col>
          <xdr:colOff>0</xdr:colOff>
          <xdr:row>32</xdr:row>
          <xdr:rowOff>50800</xdr:rowOff>
        </xdr:to>
        <xdr:sp macro="" textlink="">
          <xdr:nvSpPr>
            <xdr:cNvPr id="47129" name="Check Box 25" hidden="1">
              <a:extLst>
                <a:ext uri="{63B3BB69-23CF-44E3-9099-C40C66FF867C}">
                  <a14:compatExt spid="_x0000_s47129"/>
                </a:ext>
                <a:ext uri="{FF2B5EF4-FFF2-40B4-BE49-F238E27FC236}">
                  <a16:creationId xmlns:a16="http://schemas.microsoft.com/office/drawing/2014/main" id="{00000000-0008-0000-0900-000019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31</xdr:row>
          <xdr:rowOff>285750</xdr:rowOff>
        </xdr:from>
        <xdr:to>
          <xdr:col>8</xdr:col>
          <xdr:colOff>876300</xdr:colOff>
          <xdr:row>33</xdr:row>
          <xdr:rowOff>50800</xdr:rowOff>
        </xdr:to>
        <xdr:sp macro="" textlink="">
          <xdr:nvSpPr>
            <xdr:cNvPr id="47130" name="Check Box 26" hidden="1">
              <a:extLst>
                <a:ext uri="{63B3BB69-23CF-44E3-9099-C40C66FF867C}">
                  <a14:compatExt spid="_x0000_s47130"/>
                </a:ext>
                <a:ext uri="{FF2B5EF4-FFF2-40B4-BE49-F238E27FC236}">
                  <a16:creationId xmlns:a16="http://schemas.microsoft.com/office/drawing/2014/main" id="{00000000-0008-0000-0900-00001A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31</xdr:row>
          <xdr:rowOff>285750</xdr:rowOff>
        </xdr:from>
        <xdr:to>
          <xdr:col>10</xdr:col>
          <xdr:colOff>0</xdr:colOff>
          <xdr:row>33</xdr:row>
          <xdr:rowOff>50800</xdr:rowOff>
        </xdr:to>
        <xdr:sp macro="" textlink="">
          <xdr:nvSpPr>
            <xdr:cNvPr id="47131" name="Check Box 27" hidden="1">
              <a:extLst>
                <a:ext uri="{63B3BB69-23CF-44E3-9099-C40C66FF867C}">
                  <a14:compatExt spid="_x0000_s47131"/>
                </a:ext>
                <a:ext uri="{FF2B5EF4-FFF2-40B4-BE49-F238E27FC236}">
                  <a16:creationId xmlns:a16="http://schemas.microsoft.com/office/drawing/2014/main" id="{00000000-0008-0000-0900-00001B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32</xdr:row>
          <xdr:rowOff>285750</xdr:rowOff>
        </xdr:from>
        <xdr:to>
          <xdr:col>8</xdr:col>
          <xdr:colOff>876300</xdr:colOff>
          <xdr:row>34</xdr:row>
          <xdr:rowOff>50800</xdr:rowOff>
        </xdr:to>
        <xdr:sp macro="" textlink="">
          <xdr:nvSpPr>
            <xdr:cNvPr id="47132" name="Check Box 28" hidden="1">
              <a:extLst>
                <a:ext uri="{63B3BB69-23CF-44E3-9099-C40C66FF867C}">
                  <a14:compatExt spid="_x0000_s47132"/>
                </a:ext>
                <a:ext uri="{FF2B5EF4-FFF2-40B4-BE49-F238E27FC236}">
                  <a16:creationId xmlns:a16="http://schemas.microsoft.com/office/drawing/2014/main" id="{00000000-0008-0000-0900-00001C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32</xdr:row>
          <xdr:rowOff>285750</xdr:rowOff>
        </xdr:from>
        <xdr:to>
          <xdr:col>10</xdr:col>
          <xdr:colOff>0</xdr:colOff>
          <xdr:row>34</xdr:row>
          <xdr:rowOff>50800</xdr:rowOff>
        </xdr:to>
        <xdr:sp macro="" textlink="">
          <xdr:nvSpPr>
            <xdr:cNvPr id="47133" name="Check Box 29" hidden="1">
              <a:extLst>
                <a:ext uri="{63B3BB69-23CF-44E3-9099-C40C66FF867C}">
                  <a14:compatExt spid="_x0000_s47133"/>
                </a:ext>
                <a:ext uri="{FF2B5EF4-FFF2-40B4-BE49-F238E27FC236}">
                  <a16:creationId xmlns:a16="http://schemas.microsoft.com/office/drawing/2014/main" id="{00000000-0008-0000-0900-00001D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33</xdr:row>
          <xdr:rowOff>285750</xdr:rowOff>
        </xdr:from>
        <xdr:to>
          <xdr:col>8</xdr:col>
          <xdr:colOff>876300</xdr:colOff>
          <xdr:row>35</xdr:row>
          <xdr:rowOff>50800</xdr:rowOff>
        </xdr:to>
        <xdr:sp macro="" textlink="">
          <xdr:nvSpPr>
            <xdr:cNvPr id="47134" name="Check Box 30" hidden="1">
              <a:extLst>
                <a:ext uri="{63B3BB69-23CF-44E3-9099-C40C66FF867C}">
                  <a14:compatExt spid="_x0000_s47134"/>
                </a:ext>
                <a:ext uri="{FF2B5EF4-FFF2-40B4-BE49-F238E27FC236}">
                  <a16:creationId xmlns:a16="http://schemas.microsoft.com/office/drawing/2014/main" id="{00000000-0008-0000-0900-00001E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33</xdr:row>
          <xdr:rowOff>285750</xdr:rowOff>
        </xdr:from>
        <xdr:to>
          <xdr:col>10</xdr:col>
          <xdr:colOff>0</xdr:colOff>
          <xdr:row>35</xdr:row>
          <xdr:rowOff>50800</xdr:rowOff>
        </xdr:to>
        <xdr:sp macro="" textlink="">
          <xdr:nvSpPr>
            <xdr:cNvPr id="47135" name="Check Box 31" hidden="1">
              <a:extLst>
                <a:ext uri="{63B3BB69-23CF-44E3-9099-C40C66FF867C}">
                  <a14:compatExt spid="_x0000_s47135"/>
                </a:ext>
                <a:ext uri="{FF2B5EF4-FFF2-40B4-BE49-F238E27FC236}">
                  <a16:creationId xmlns:a16="http://schemas.microsoft.com/office/drawing/2014/main" id="{00000000-0008-0000-0900-00001F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34</xdr:row>
          <xdr:rowOff>285750</xdr:rowOff>
        </xdr:from>
        <xdr:to>
          <xdr:col>8</xdr:col>
          <xdr:colOff>876300</xdr:colOff>
          <xdr:row>36</xdr:row>
          <xdr:rowOff>50800</xdr:rowOff>
        </xdr:to>
        <xdr:sp macro="" textlink="">
          <xdr:nvSpPr>
            <xdr:cNvPr id="47136" name="Check Box 32" hidden="1">
              <a:extLst>
                <a:ext uri="{63B3BB69-23CF-44E3-9099-C40C66FF867C}">
                  <a14:compatExt spid="_x0000_s47136"/>
                </a:ext>
                <a:ext uri="{FF2B5EF4-FFF2-40B4-BE49-F238E27FC236}">
                  <a16:creationId xmlns:a16="http://schemas.microsoft.com/office/drawing/2014/main" id="{00000000-0008-0000-0900-000020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34</xdr:row>
          <xdr:rowOff>285750</xdr:rowOff>
        </xdr:from>
        <xdr:to>
          <xdr:col>10</xdr:col>
          <xdr:colOff>0</xdr:colOff>
          <xdr:row>36</xdr:row>
          <xdr:rowOff>50800</xdr:rowOff>
        </xdr:to>
        <xdr:sp macro="" textlink="">
          <xdr:nvSpPr>
            <xdr:cNvPr id="47137" name="Check Box 33" hidden="1">
              <a:extLst>
                <a:ext uri="{63B3BB69-23CF-44E3-9099-C40C66FF867C}">
                  <a14:compatExt spid="_x0000_s47137"/>
                </a:ext>
                <a:ext uri="{FF2B5EF4-FFF2-40B4-BE49-F238E27FC236}">
                  <a16:creationId xmlns:a16="http://schemas.microsoft.com/office/drawing/2014/main" id="{00000000-0008-0000-0900-00002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35</xdr:row>
          <xdr:rowOff>285750</xdr:rowOff>
        </xdr:from>
        <xdr:to>
          <xdr:col>8</xdr:col>
          <xdr:colOff>876300</xdr:colOff>
          <xdr:row>37</xdr:row>
          <xdr:rowOff>50800</xdr:rowOff>
        </xdr:to>
        <xdr:sp macro="" textlink="">
          <xdr:nvSpPr>
            <xdr:cNvPr id="47138" name="Check Box 34" hidden="1">
              <a:extLst>
                <a:ext uri="{63B3BB69-23CF-44E3-9099-C40C66FF867C}">
                  <a14:compatExt spid="_x0000_s47138"/>
                </a:ext>
                <a:ext uri="{FF2B5EF4-FFF2-40B4-BE49-F238E27FC236}">
                  <a16:creationId xmlns:a16="http://schemas.microsoft.com/office/drawing/2014/main" id="{00000000-0008-0000-0900-00002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35</xdr:row>
          <xdr:rowOff>285750</xdr:rowOff>
        </xdr:from>
        <xdr:to>
          <xdr:col>10</xdr:col>
          <xdr:colOff>0</xdr:colOff>
          <xdr:row>37</xdr:row>
          <xdr:rowOff>50800</xdr:rowOff>
        </xdr:to>
        <xdr:sp macro="" textlink="">
          <xdr:nvSpPr>
            <xdr:cNvPr id="47139" name="Check Box 35" hidden="1">
              <a:extLst>
                <a:ext uri="{63B3BB69-23CF-44E3-9099-C40C66FF867C}">
                  <a14:compatExt spid="_x0000_s47139"/>
                </a:ext>
                <a:ext uri="{FF2B5EF4-FFF2-40B4-BE49-F238E27FC236}">
                  <a16:creationId xmlns:a16="http://schemas.microsoft.com/office/drawing/2014/main" id="{00000000-0008-0000-0900-00002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36</xdr:row>
          <xdr:rowOff>285750</xdr:rowOff>
        </xdr:from>
        <xdr:to>
          <xdr:col>8</xdr:col>
          <xdr:colOff>876300</xdr:colOff>
          <xdr:row>38</xdr:row>
          <xdr:rowOff>50800</xdr:rowOff>
        </xdr:to>
        <xdr:sp macro="" textlink="">
          <xdr:nvSpPr>
            <xdr:cNvPr id="47140" name="Check Box 36" hidden="1">
              <a:extLst>
                <a:ext uri="{63B3BB69-23CF-44E3-9099-C40C66FF867C}">
                  <a14:compatExt spid="_x0000_s47140"/>
                </a:ext>
                <a:ext uri="{FF2B5EF4-FFF2-40B4-BE49-F238E27FC236}">
                  <a16:creationId xmlns:a16="http://schemas.microsoft.com/office/drawing/2014/main" id="{00000000-0008-0000-0900-00002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36</xdr:row>
          <xdr:rowOff>285750</xdr:rowOff>
        </xdr:from>
        <xdr:to>
          <xdr:col>10</xdr:col>
          <xdr:colOff>0</xdr:colOff>
          <xdr:row>38</xdr:row>
          <xdr:rowOff>50800</xdr:rowOff>
        </xdr:to>
        <xdr:sp macro="" textlink="">
          <xdr:nvSpPr>
            <xdr:cNvPr id="47141" name="Check Box 37" hidden="1">
              <a:extLst>
                <a:ext uri="{63B3BB69-23CF-44E3-9099-C40C66FF867C}">
                  <a14:compatExt spid="_x0000_s47141"/>
                </a:ext>
                <a:ext uri="{FF2B5EF4-FFF2-40B4-BE49-F238E27FC236}">
                  <a16:creationId xmlns:a16="http://schemas.microsoft.com/office/drawing/2014/main" id="{00000000-0008-0000-0900-00002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37</xdr:row>
          <xdr:rowOff>285750</xdr:rowOff>
        </xdr:from>
        <xdr:to>
          <xdr:col>8</xdr:col>
          <xdr:colOff>876300</xdr:colOff>
          <xdr:row>39</xdr:row>
          <xdr:rowOff>50800</xdr:rowOff>
        </xdr:to>
        <xdr:sp macro="" textlink="">
          <xdr:nvSpPr>
            <xdr:cNvPr id="47142" name="Check Box 38" hidden="1">
              <a:extLst>
                <a:ext uri="{63B3BB69-23CF-44E3-9099-C40C66FF867C}">
                  <a14:compatExt spid="_x0000_s47142"/>
                </a:ext>
                <a:ext uri="{FF2B5EF4-FFF2-40B4-BE49-F238E27FC236}">
                  <a16:creationId xmlns:a16="http://schemas.microsoft.com/office/drawing/2014/main" id="{00000000-0008-0000-0900-00002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37</xdr:row>
          <xdr:rowOff>285750</xdr:rowOff>
        </xdr:from>
        <xdr:to>
          <xdr:col>10</xdr:col>
          <xdr:colOff>0</xdr:colOff>
          <xdr:row>39</xdr:row>
          <xdr:rowOff>50800</xdr:rowOff>
        </xdr:to>
        <xdr:sp macro="" textlink="">
          <xdr:nvSpPr>
            <xdr:cNvPr id="47143" name="Check Box 39" hidden="1">
              <a:extLst>
                <a:ext uri="{63B3BB69-23CF-44E3-9099-C40C66FF867C}">
                  <a14:compatExt spid="_x0000_s47143"/>
                </a:ext>
                <a:ext uri="{FF2B5EF4-FFF2-40B4-BE49-F238E27FC236}">
                  <a16:creationId xmlns:a16="http://schemas.microsoft.com/office/drawing/2014/main" id="{00000000-0008-0000-0900-000027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38</xdr:row>
          <xdr:rowOff>285750</xdr:rowOff>
        </xdr:from>
        <xdr:to>
          <xdr:col>8</xdr:col>
          <xdr:colOff>876300</xdr:colOff>
          <xdr:row>40</xdr:row>
          <xdr:rowOff>50800</xdr:rowOff>
        </xdr:to>
        <xdr:sp macro="" textlink="">
          <xdr:nvSpPr>
            <xdr:cNvPr id="47144" name="Check Box 40" hidden="1">
              <a:extLst>
                <a:ext uri="{63B3BB69-23CF-44E3-9099-C40C66FF867C}">
                  <a14:compatExt spid="_x0000_s47144"/>
                </a:ext>
                <a:ext uri="{FF2B5EF4-FFF2-40B4-BE49-F238E27FC236}">
                  <a16:creationId xmlns:a16="http://schemas.microsoft.com/office/drawing/2014/main" id="{00000000-0008-0000-0900-000028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38</xdr:row>
          <xdr:rowOff>285750</xdr:rowOff>
        </xdr:from>
        <xdr:to>
          <xdr:col>10</xdr:col>
          <xdr:colOff>0</xdr:colOff>
          <xdr:row>40</xdr:row>
          <xdr:rowOff>50800</xdr:rowOff>
        </xdr:to>
        <xdr:sp macro="" textlink="">
          <xdr:nvSpPr>
            <xdr:cNvPr id="47145" name="Check Box 41" hidden="1">
              <a:extLst>
                <a:ext uri="{63B3BB69-23CF-44E3-9099-C40C66FF867C}">
                  <a14:compatExt spid="_x0000_s47145"/>
                </a:ext>
                <a:ext uri="{FF2B5EF4-FFF2-40B4-BE49-F238E27FC236}">
                  <a16:creationId xmlns:a16="http://schemas.microsoft.com/office/drawing/2014/main" id="{00000000-0008-0000-0900-000029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39</xdr:row>
          <xdr:rowOff>285750</xdr:rowOff>
        </xdr:from>
        <xdr:to>
          <xdr:col>8</xdr:col>
          <xdr:colOff>876300</xdr:colOff>
          <xdr:row>41</xdr:row>
          <xdr:rowOff>50800</xdr:rowOff>
        </xdr:to>
        <xdr:sp macro="" textlink="">
          <xdr:nvSpPr>
            <xdr:cNvPr id="47146" name="Check Box 42" hidden="1">
              <a:extLst>
                <a:ext uri="{63B3BB69-23CF-44E3-9099-C40C66FF867C}">
                  <a14:compatExt spid="_x0000_s47146"/>
                </a:ext>
                <a:ext uri="{FF2B5EF4-FFF2-40B4-BE49-F238E27FC236}">
                  <a16:creationId xmlns:a16="http://schemas.microsoft.com/office/drawing/2014/main" id="{00000000-0008-0000-0900-00002A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39</xdr:row>
          <xdr:rowOff>285750</xdr:rowOff>
        </xdr:from>
        <xdr:to>
          <xdr:col>10</xdr:col>
          <xdr:colOff>0</xdr:colOff>
          <xdr:row>41</xdr:row>
          <xdr:rowOff>50800</xdr:rowOff>
        </xdr:to>
        <xdr:sp macro="" textlink="">
          <xdr:nvSpPr>
            <xdr:cNvPr id="47147" name="Check Box 43" hidden="1">
              <a:extLst>
                <a:ext uri="{63B3BB69-23CF-44E3-9099-C40C66FF867C}">
                  <a14:compatExt spid="_x0000_s47147"/>
                </a:ext>
                <a:ext uri="{FF2B5EF4-FFF2-40B4-BE49-F238E27FC236}">
                  <a16:creationId xmlns:a16="http://schemas.microsoft.com/office/drawing/2014/main" id="{00000000-0008-0000-0900-00002B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40</xdr:row>
          <xdr:rowOff>285750</xdr:rowOff>
        </xdr:from>
        <xdr:to>
          <xdr:col>8</xdr:col>
          <xdr:colOff>876300</xdr:colOff>
          <xdr:row>42</xdr:row>
          <xdr:rowOff>50800</xdr:rowOff>
        </xdr:to>
        <xdr:sp macro="" textlink="">
          <xdr:nvSpPr>
            <xdr:cNvPr id="47148" name="Check Box 44" hidden="1">
              <a:extLst>
                <a:ext uri="{63B3BB69-23CF-44E3-9099-C40C66FF867C}">
                  <a14:compatExt spid="_x0000_s47148"/>
                </a:ext>
                <a:ext uri="{FF2B5EF4-FFF2-40B4-BE49-F238E27FC236}">
                  <a16:creationId xmlns:a16="http://schemas.microsoft.com/office/drawing/2014/main" id="{00000000-0008-0000-0900-00002C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40</xdr:row>
          <xdr:rowOff>285750</xdr:rowOff>
        </xdr:from>
        <xdr:to>
          <xdr:col>10</xdr:col>
          <xdr:colOff>0</xdr:colOff>
          <xdr:row>42</xdr:row>
          <xdr:rowOff>50800</xdr:rowOff>
        </xdr:to>
        <xdr:sp macro="" textlink="">
          <xdr:nvSpPr>
            <xdr:cNvPr id="47149" name="Check Box 45" hidden="1">
              <a:extLst>
                <a:ext uri="{63B3BB69-23CF-44E3-9099-C40C66FF867C}">
                  <a14:compatExt spid="_x0000_s47149"/>
                </a:ext>
                <a:ext uri="{FF2B5EF4-FFF2-40B4-BE49-F238E27FC236}">
                  <a16:creationId xmlns:a16="http://schemas.microsoft.com/office/drawing/2014/main" id="{00000000-0008-0000-0900-00002D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41</xdr:row>
          <xdr:rowOff>285750</xdr:rowOff>
        </xdr:from>
        <xdr:to>
          <xdr:col>8</xdr:col>
          <xdr:colOff>876300</xdr:colOff>
          <xdr:row>43</xdr:row>
          <xdr:rowOff>50800</xdr:rowOff>
        </xdr:to>
        <xdr:sp macro="" textlink="">
          <xdr:nvSpPr>
            <xdr:cNvPr id="47150" name="Check Box 46" hidden="1">
              <a:extLst>
                <a:ext uri="{63B3BB69-23CF-44E3-9099-C40C66FF867C}">
                  <a14:compatExt spid="_x0000_s47150"/>
                </a:ext>
                <a:ext uri="{FF2B5EF4-FFF2-40B4-BE49-F238E27FC236}">
                  <a16:creationId xmlns:a16="http://schemas.microsoft.com/office/drawing/2014/main" id="{00000000-0008-0000-0900-00002E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41</xdr:row>
          <xdr:rowOff>285750</xdr:rowOff>
        </xdr:from>
        <xdr:to>
          <xdr:col>10</xdr:col>
          <xdr:colOff>0</xdr:colOff>
          <xdr:row>43</xdr:row>
          <xdr:rowOff>50800</xdr:rowOff>
        </xdr:to>
        <xdr:sp macro="" textlink="">
          <xdr:nvSpPr>
            <xdr:cNvPr id="47151" name="Check Box 47" hidden="1">
              <a:extLst>
                <a:ext uri="{63B3BB69-23CF-44E3-9099-C40C66FF867C}">
                  <a14:compatExt spid="_x0000_s47151"/>
                </a:ext>
                <a:ext uri="{FF2B5EF4-FFF2-40B4-BE49-F238E27FC236}">
                  <a16:creationId xmlns:a16="http://schemas.microsoft.com/office/drawing/2014/main" id="{00000000-0008-0000-0900-00002F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42</xdr:row>
          <xdr:rowOff>285750</xdr:rowOff>
        </xdr:from>
        <xdr:to>
          <xdr:col>8</xdr:col>
          <xdr:colOff>876300</xdr:colOff>
          <xdr:row>44</xdr:row>
          <xdr:rowOff>50800</xdr:rowOff>
        </xdr:to>
        <xdr:sp macro="" textlink="">
          <xdr:nvSpPr>
            <xdr:cNvPr id="47152" name="Check Box 48" hidden="1">
              <a:extLst>
                <a:ext uri="{63B3BB69-23CF-44E3-9099-C40C66FF867C}">
                  <a14:compatExt spid="_x0000_s47152"/>
                </a:ext>
                <a:ext uri="{FF2B5EF4-FFF2-40B4-BE49-F238E27FC236}">
                  <a16:creationId xmlns:a16="http://schemas.microsoft.com/office/drawing/2014/main" id="{00000000-0008-0000-0900-000030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42</xdr:row>
          <xdr:rowOff>285750</xdr:rowOff>
        </xdr:from>
        <xdr:to>
          <xdr:col>10</xdr:col>
          <xdr:colOff>0</xdr:colOff>
          <xdr:row>44</xdr:row>
          <xdr:rowOff>50800</xdr:rowOff>
        </xdr:to>
        <xdr:sp macro="" textlink="">
          <xdr:nvSpPr>
            <xdr:cNvPr id="47153" name="Check Box 49" hidden="1">
              <a:extLst>
                <a:ext uri="{63B3BB69-23CF-44E3-9099-C40C66FF867C}">
                  <a14:compatExt spid="_x0000_s47153"/>
                </a:ext>
                <a:ext uri="{FF2B5EF4-FFF2-40B4-BE49-F238E27FC236}">
                  <a16:creationId xmlns:a16="http://schemas.microsoft.com/office/drawing/2014/main" id="{00000000-0008-0000-0900-00003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43</xdr:row>
          <xdr:rowOff>285750</xdr:rowOff>
        </xdr:from>
        <xdr:to>
          <xdr:col>8</xdr:col>
          <xdr:colOff>876300</xdr:colOff>
          <xdr:row>45</xdr:row>
          <xdr:rowOff>50800</xdr:rowOff>
        </xdr:to>
        <xdr:sp macro="" textlink="">
          <xdr:nvSpPr>
            <xdr:cNvPr id="47154" name="Check Box 50" hidden="1">
              <a:extLst>
                <a:ext uri="{63B3BB69-23CF-44E3-9099-C40C66FF867C}">
                  <a14:compatExt spid="_x0000_s47154"/>
                </a:ext>
                <a:ext uri="{FF2B5EF4-FFF2-40B4-BE49-F238E27FC236}">
                  <a16:creationId xmlns:a16="http://schemas.microsoft.com/office/drawing/2014/main" id="{00000000-0008-0000-0900-00003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43</xdr:row>
          <xdr:rowOff>285750</xdr:rowOff>
        </xdr:from>
        <xdr:to>
          <xdr:col>10</xdr:col>
          <xdr:colOff>0</xdr:colOff>
          <xdr:row>45</xdr:row>
          <xdr:rowOff>50800</xdr:rowOff>
        </xdr:to>
        <xdr:sp macro="" textlink="">
          <xdr:nvSpPr>
            <xdr:cNvPr id="47155" name="Check Box 51" hidden="1">
              <a:extLst>
                <a:ext uri="{63B3BB69-23CF-44E3-9099-C40C66FF867C}">
                  <a14:compatExt spid="_x0000_s47155"/>
                </a:ext>
                <a:ext uri="{FF2B5EF4-FFF2-40B4-BE49-F238E27FC236}">
                  <a16:creationId xmlns:a16="http://schemas.microsoft.com/office/drawing/2014/main" id="{00000000-0008-0000-0900-00003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44</xdr:row>
          <xdr:rowOff>285750</xdr:rowOff>
        </xdr:from>
        <xdr:to>
          <xdr:col>8</xdr:col>
          <xdr:colOff>876300</xdr:colOff>
          <xdr:row>46</xdr:row>
          <xdr:rowOff>50800</xdr:rowOff>
        </xdr:to>
        <xdr:sp macro="" textlink="">
          <xdr:nvSpPr>
            <xdr:cNvPr id="47156" name="Check Box 52" hidden="1">
              <a:extLst>
                <a:ext uri="{63B3BB69-23CF-44E3-9099-C40C66FF867C}">
                  <a14:compatExt spid="_x0000_s47156"/>
                </a:ext>
                <a:ext uri="{FF2B5EF4-FFF2-40B4-BE49-F238E27FC236}">
                  <a16:creationId xmlns:a16="http://schemas.microsoft.com/office/drawing/2014/main" id="{00000000-0008-0000-0900-00003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44</xdr:row>
          <xdr:rowOff>285750</xdr:rowOff>
        </xdr:from>
        <xdr:to>
          <xdr:col>10</xdr:col>
          <xdr:colOff>0</xdr:colOff>
          <xdr:row>46</xdr:row>
          <xdr:rowOff>50800</xdr:rowOff>
        </xdr:to>
        <xdr:sp macro="" textlink="">
          <xdr:nvSpPr>
            <xdr:cNvPr id="47157" name="Check Box 53" hidden="1">
              <a:extLst>
                <a:ext uri="{63B3BB69-23CF-44E3-9099-C40C66FF867C}">
                  <a14:compatExt spid="_x0000_s47157"/>
                </a:ext>
                <a:ext uri="{FF2B5EF4-FFF2-40B4-BE49-F238E27FC236}">
                  <a16:creationId xmlns:a16="http://schemas.microsoft.com/office/drawing/2014/main" id="{00000000-0008-0000-0900-00003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45</xdr:row>
          <xdr:rowOff>285750</xdr:rowOff>
        </xdr:from>
        <xdr:to>
          <xdr:col>8</xdr:col>
          <xdr:colOff>876300</xdr:colOff>
          <xdr:row>47</xdr:row>
          <xdr:rowOff>50800</xdr:rowOff>
        </xdr:to>
        <xdr:sp macro="" textlink="">
          <xdr:nvSpPr>
            <xdr:cNvPr id="47158" name="Check Box 54" hidden="1">
              <a:extLst>
                <a:ext uri="{63B3BB69-23CF-44E3-9099-C40C66FF867C}">
                  <a14:compatExt spid="_x0000_s47158"/>
                </a:ext>
                <a:ext uri="{FF2B5EF4-FFF2-40B4-BE49-F238E27FC236}">
                  <a16:creationId xmlns:a16="http://schemas.microsoft.com/office/drawing/2014/main" id="{00000000-0008-0000-0900-00003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45</xdr:row>
          <xdr:rowOff>285750</xdr:rowOff>
        </xdr:from>
        <xdr:to>
          <xdr:col>10</xdr:col>
          <xdr:colOff>0</xdr:colOff>
          <xdr:row>47</xdr:row>
          <xdr:rowOff>50800</xdr:rowOff>
        </xdr:to>
        <xdr:sp macro="" textlink="">
          <xdr:nvSpPr>
            <xdr:cNvPr id="47159" name="Check Box 55" hidden="1">
              <a:extLst>
                <a:ext uri="{63B3BB69-23CF-44E3-9099-C40C66FF867C}">
                  <a14:compatExt spid="_x0000_s47159"/>
                </a:ext>
                <a:ext uri="{FF2B5EF4-FFF2-40B4-BE49-F238E27FC236}">
                  <a16:creationId xmlns:a16="http://schemas.microsoft.com/office/drawing/2014/main" id="{00000000-0008-0000-0900-000037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46</xdr:row>
          <xdr:rowOff>285750</xdr:rowOff>
        </xdr:from>
        <xdr:to>
          <xdr:col>8</xdr:col>
          <xdr:colOff>876300</xdr:colOff>
          <xdr:row>48</xdr:row>
          <xdr:rowOff>50800</xdr:rowOff>
        </xdr:to>
        <xdr:sp macro="" textlink="">
          <xdr:nvSpPr>
            <xdr:cNvPr id="47160" name="Check Box 56" hidden="1">
              <a:extLst>
                <a:ext uri="{63B3BB69-23CF-44E3-9099-C40C66FF867C}">
                  <a14:compatExt spid="_x0000_s47160"/>
                </a:ext>
                <a:ext uri="{FF2B5EF4-FFF2-40B4-BE49-F238E27FC236}">
                  <a16:creationId xmlns:a16="http://schemas.microsoft.com/office/drawing/2014/main" id="{00000000-0008-0000-0900-000038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46</xdr:row>
          <xdr:rowOff>285750</xdr:rowOff>
        </xdr:from>
        <xdr:to>
          <xdr:col>10</xdr:col>
          <xdr:colOff>0</xdr:colOff>
          <xdr:row>48</xdr:row>
          <xdr:rowOff>50800</xdr:rowOff>
        </xdr:to>
        <xdr:sp macro="" textlink="">
          <xdr:nvSpPr>
            <xdr:cNvPr id="47161" name="Check Box 57" hidden="1">
              <a:extLst>
                <a:ext uri="{63B3BB69-23CF-44E3-9099-C40C66FF867C}">
                  <a14:compatExt spid="_x0000_s47161"/>
                </a:ext>
                <a:ext uri="{FF2B5EF4-FFF2-40B4-BE49-F238E27FC236}">
                  <a16:creationId xmlns:a16="http://schemas.microsoft.com/office/drawing/2014/main" id="{00000000-0008-0000-0900-000039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47</xdr:row>
          <xdr:rowOff>285750</xdr:rowOff>
        </xdr:from>
        <xdr:to>
          <xdr:col>8</xdr:col>
          <xdr:colOff>876300</xdr:colOff>
          <xdr:row>49</xdr:row>
          <xdr:rowOff>50800</xdr:rowOff>
        </xdr:to>
        <xdr:sp macro="" textlink="">
          <xdr:nvSpPr>
            <xdr:cNvPr id="47162" name="Check Box 58" hidden="1">
              <a:extLst>
                <a:ext uri="{63B3BB69-23CF-44E3-9099-C40C66FF867C}">
                  <a14:compatExt spid="_x0000_s47162"/>
                </a:ext>
                <a:ext uri="{FF2B5EF4-FFF2-40B4-BE49-F238E27FC236}">
                  <a16:creationId xmlns:a16="http://schemas.microsoft.com/office/drawing/2014/main" id="{00000000-0008-0000-0900-00003A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47</xdr:row>
          <xdr:rowOff>285750</xdr:rowOff>
        </xdr:from>
        <xdr:to>
          <xdr:col>10</xdr:col>
          <xdr:colOff>0</xdr:colOff>
          <xdr:row>49</xdr:row>
          <xdr:rowOff>50800</xdr:rowOff>
        </xdr:to>
        <xdr:sp macro="" textlink="">
          <xdr:nvSpPr>
            <xdr:cNvPr id="47163" name="Check Box 59" hidden="1">
              <a:extLst>
                <a:ext uri="{63B3BB69-23CF-44E3-9099-C40C66FF867C}">
                  <a14:compatExt spid="_x0000_s47163"/>
                </a:ext>
                <a:ext uri="{FF2B5EF4-FFF2-40B4-BE49-F238E27FC236}">
                  <a16:creationId xmlns:a16="http://schemas.microsoft.com/office/drawing/2014/main" id="{00000000-0008-0000-0900-00003B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450850</xdr:colOff>
          <xdr:row>48</xdr:row>
          <xdr:rowOff>285750</xdr:rowOff>
        </xdr:from>
        <xdr:to>
          <xdr:col>8</xdr:col>
          <xdr:colOff>876300</xdr:colOff>
          <xdr:row>50</xdr:row>
          <xdr:rowOff>50800</xdr:rowOff>
        </xdr:to>
        <xdr:sp macro="" textlink="">
          <xdr:nvSpPr>
            <xdr:cNvPr id="47164" name="Check Box 60" hidden="1">
              <a:extLst>
                <a:ext uri="{63B3BB69-23CF-44E3-9099-C40C66FF867C}">
                  <a14:compatExt spid="_x0000_s47164"/>
                </a:ext>
                <a:ext uri="{FF2B5EF4-FFF2-40B4-BE49-F238E27FC236}">
                  <a16:creationId xmlns:a16="http://schemas.microsoft.com/office/drawing/2014/main" id="{00000000-0008-0000-0900-00003C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508000</xdr:colOff>
          <xdr:row>48</xdr:row>
          <xdr:rowOff>285750</xdr:rowOff>
        </xdr:from>
        <xdr:to>
          <xdr:col>10</xdr:col>
          <xdr:colOff>0</xdr:colOff>
          <xdr:row>50</xdr:row>
          <xdr:rowOff>50800</xdr:rowOff>
        </xdr:to>
        <xdr:sp macro="" textlink="">
          <xdr:nvSpPr>
            <xdr:cNvPr id="47165" name="Check Box 61" hidden="1">
              <a:extLst>
                <a:ext uri="{63B3BB69-23CF-44E3-9099-C40C66FF867C}">
                  <a14:compatExt spid="_x0000_s47165"/>
                </a:ext>
                <a:ext uri="{FF2B5EF4-FFF2-40B4-BE49-F238E27FC236}">
                  <a16:creationId xmlns:a16="http://schemas.microsoft.com/office/drawing/2014/main" id="{00000000-0008-0000-0900-00003D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635000</xdr:colOff>
      <xdr:row>0</xdr:row>
      <xdr:rowOff>69850</xdr:rowOff>
    </xdr:from>
    <xdr:to>
      <xdr:col>3</xdr:col>
      <xdr:colOff>2016125</xdr:colOff>
      <xdr:row>1</xdr:row>
      <xdr:rowOff>136525</xdr:rowOff>
    </xdr:to>
    <xdr:sp macro="" textlink="">
      <xdr:nvSpPr>
        <xdr:cNvPr id="63" name="Rectangle 62">
          <a:hlinkClick xmlns:r="http://schemas.openxmlformats.org/officeDocument/2006/relationships" r:id="rId1"/>
          <a:extLst>
            <a:ext uri="{FF2B5EF4-FFF2-40B4-BE49-F238E27FC236}">
              <a16:creationId xmlns:a16="http://schemas.microsoft.com/office/drawing/2014/main" id="{00000000-0008-0000-0900-00003F000000}"/>
            </a:ext>
          </a:extLst>
        </xdr:cNvPr>
        <xdr:cNvSpPr/>
      </xdr:nvSpPr>
      <xdr:spPr>
        <a:xfrm>
          <a:off x="3549650" y="69850"/>
          <a:ext cx="1381125" cy="301625"/>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xdr:col>
      <xdr:colOff>428623</xdr:colOff>
      <xdr:row>0</xdr:row>
      <xdr:rowOff>66675</xdr:rowOff>
    </xdr:from>
    <xdr:to>
      <xdr:col>4</xdr:col>
      <xdr:colOff>856867</xdr:colOff>
      <xdr:row>1</xdr:row>
      <xdr:rowOff>133350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A00-000003000000}"/>
            </a:ext>
          </a:extLst>
        </xdr:cNvPr>
        <xdr:cNvSpPr/>
      </xdr:nvSpPr>
      <xdr:spPr>
        <a:xfrm>
          <a:off x="3152773"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981073</xdr:colOff>
      <xdr:row>0</xdr:row>
      <xdr:rowOff>66675</xdr:rowOff>
    </xdr:from>
    <xdr:to>
      <xdr:col>4</xdr:col>
      <xdr:colOff>1123567</xdr:colOff>
      <xdr:row>1</xdr:row>
      <xdr:rowOff>133350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B00-000003000000}"/>
            </a:ext>
          </a:extLst>
        </xdr:cNvPr>
        <xdr:cNvSpPr/>
      </xdr:nvSpPr>
      <xdr:spPr>
        <a:xfrm>
          <a:off x="3705223"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xdr:col>
      <xdr:colOff>38098</xdr:colOff>
      <xdr:row>0</xdr:row>
      <xdr:rowOff>95250</xdr:rowOff>
    </xdr:from>
    <xdr:to>
      <xdr:col>4</xdr:col>
      <xdr:colOff>180592</xdr:colOff>
      <xdr:row>1</xdr:row>
      <xdr:rowOff>161925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C00-000003000000}"/>
            </a:ext>
          </a:extLst>
        </xdr:cNvPr>
        <xdr:cNvSpPr/>
      </xdr:nvSpPr>
      <xdr:spPr>
        <a:xfrm>
          <a:off x="3371848" y="95250"/>
          <a:ext cx="16855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457198</xdr:colOff>
      <xdr:row>0</xdr:row>
      <xdr:rowOff>66675</xdr:rowOff>
    </xdr:from>
    <xdr:to>
      <xdr:col>4</xdr:col>
      <xdr:colOff>590167</xdr:colOff>
      <xdr:row>1</xdr:row>
      <xdr:rowOff>120777</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a:off x="3076573" y="66675"/>
          <a:ext cx="1380744" cy="301752"/>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457198</xdr:colOff>
      <xdr:row>0</xdr:row>
      <xdr:rowOff>66675</xdr:rowOff>
    </xdr:from>
    <xdr:to>
      <xdr:col>4</xdr:col>
      <xdr:colOff>428242</xdr:colOff>
      <xdr:row>1</xdr:row>
      <xdr:rowOff>133350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E00-000003000000}"/>
            </a:ext>
          </a:extLst>
        </xdr:cNvPr>
        <xdr:cNvSpPr/>
      </xdr:nvSpPr>
      <xdr:spPr>
        <a:xfrm>
          <a:off x="3524248"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457198</xdr:colOff>
      <xdr:row>0</xdr:row>
      <xdr:rowOff>66675</xdr:rowOff>
    </xdr:from>
    <xdr:to>
      <xdr:col>4</xdr:col>
      <xdr:colOff>313942</xdr:colOff>
      <xdr:row>1</xdr:row>
      <xdr:rowOff>133350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F00-000003000000}"/>
            </a:ext>
          </a:extLst>
        </xdr:cNvPr>
        <xdr:cNvSpPr/>
      </xdr:nvSpPr>
      <xdr:spPr>
        <a:xfrm>
          <a:off x="3162298"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85723</xdr:colOff>
      <xdr:row>0</xdr:row>
      <xdr:rowOff>57150</xdr:rowOff>
    </xdr:from>
    <xdr:to>
      <xdr:col>3</xdr:col>
      <xdr:colOff>1466467</xdr:colOff>
      <xdr:row>1</xdr:row>
      <xdr:rowOff>123825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000-000003000000}"/>
            </a:ext>
          </a:extLst>
        </xdr:cNvPr>
        <xdr:cNvSpPr/>
      </xdr:nvSpPr>
      <xdr:spPr>
        <a:xfrm>
          <a:off x="3990973"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400048</xdr:colOff>
      <xdr:row>0</xdr:row>
      <xdr:rowOff>76200</xdr:rowOff>
    </xdr:from>
    <xdr:to>
      <xdr:col>4</xdr:col>
      <xdr:colOff>790192</xdr:colOff>
      <xdr:row>1</xdr:row>
      <xdr:rowOff>142875</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1100-000004000000}"/>
            </a:ext>
          </a:extLst>
        </xdr:cNvPr>
        <xdr:cNvSpPr/>
      </xdr:nvSpPr>
      <xdr:spPr>
        <a:xfrm>
          <a:off x="3105148" y="762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1181100</xdr:colOff>
          <xdr:row>25</xdr:row>
          <xdr:rowOff>0</xdr:rowOff>
        </xdr:to>
        <xdr:grpSp>
          <xdr:nvGrpSpPr>
            <xdr:cNvPr id="2" name="Group 1">
              <a:extLst>
                <a:ext uri="{FF2B5EF4-FFF2-40B4-BE49-F238E27FC236}">
                  <a16:creationId xmlns:a16="http://schemas.microsoft.com/office/drawing/2014/main" id="{00000000-0008-0000-1400-000002000000}"/>
                </a:ext>
              </a:extLst>
            </xdr:cNvPr>
            <xdr:cNvGrpSpPr/>
          </xdr:nvGrpSpPr>
          <xdr:grpSpPr>
            <a:xfrm>
              <a:off x="5283200" y="5143500"/>
              <a:ext cx="1181100" cy="368300"/>
              <a:chOff x="5400675" y="7696200"/>
              <a:chExt cx="1181100" cy="361950"/>
            </a:xfrm>
          </xdr:grpSpPr>
          <xdr:sp macro="" textlink="">
            <xdr:nvSpPr>
              <xdr:cNvPr id="91137" name="Check Box 1" hidden="1">
                <a:extLst>
                  <a:ext uri="{63B3BB69-23CF-44E3-9099-C40C66FF867C}">
                    <a14:compatExt spid="_x0000_s91137"/>
                  </a:ext>
                  <a:ext uri="{FF2B5EF4-FFF2-40B4-BE49-F238E27FC236}">
                    <a16:creationId xmlns:a16="http://schemas.microsoft.com/office/drawing/2014/main" id="{00000000-0008-0000-1200-000001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38" name="Check Box 2" hidden="1">
                <a:extLst>
                  <a:ext uri="{63B3BB69-23CF-44E3-9099-C40C66FF867C}">
                    <a14:compatExt spid="_x0000_s91138"/>
                  </a:ext>
                  <a:ext uri="{FF2B5EF4-FFF2-40B4-BE49-F238E27FC236}">
                    <a16:creationId xmlns:a16="http://schemas.microsoft.com/office/drawing/2014/main" id="{00000000-0008-0000-1200-000002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39" name="Check Box 3" hidden="1">
                <a:extLst>
                  <a:ext uri="{63B3BB69-23CF-44E3-9099-C40C66FF867C}">
                    <a14:compatExt spid="_x0000_s91139"/>
                  </a:ext>
                  <a:ext uri="{FF2B5EF4-FFF2-40B4-BE49-F238E27FC236}">
                    <a16:creationId xmlns:a16="http://schemas.microsoft.com/office/drawing/2014/main" id="{00000000-0008-0000-1200-000003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40" name="Check Box 4" hidden="1">
                <a:extLst>
                  <a:ext uri="{63B3BB69-23CF-44E3-9099-C40C66FF867C}">
                    <a14:compatExt spid="_x0000_s91140"/>
                  </a:ext>
                  <a:ext uri="{FF2B5EF4-FFF2-40B4-BE49-F238E27FC236}">
                    <a16:creationId xmlns:a16="http://schemas.microsoft.com/office/drawing/2014/main" id="{00000000-0008-0000-1200-000004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1181100</xdr:colOff>
          <xdr:row>26</xdr:row>
          <xdr:rowOff>0</xdr:rowOff>
        </xdr:to>
        <xdr:grpSp>
          <xdr:nvGrpSpPr>
            <xdr:cNvPr id="7" name="Group 6">
              <a:extLst>
                <a:ext uri="{FF2B5EF4-FFF2-40B4-BE49-F238E27FC236}">
                  <a16:creationId xmlns:a16="http://schemas.microsoft.com/office/drawing/2014/main" id="{00000000-0008-0000-1400-000007000000}"/>
                </a:ext>
              </a:extLst>
            </xdr:cNvPr>
            <xdr:cNvGrpSpPr/>
          </xdr:nvGrpSpPr>
          <xdr:grpSpPr>
            <a:xfrm>
              <a:off x="5283200" y="5511800"/>
              <a:ext cx="1181100" cy="368300"/>
              <a:chOff x="5400675" y="7696200"/>
              <a:chExt cx="1181100" cy="361950"/>
            </a:xfrm>
          </xdr:grpSpPr>
          <xdr:sp macro="" textlink="">
            <xdr:nvSpPr>
              <xdr:cNvPr id="91141" name="Check Box 5" hidden="1">
                <a:extLst>
                  <a:ext uri="{63B3BB69-23CF-44E3-9099-C40C66FF867C}">
                    <a14:compatExt spid="_x0000_s91141"/>
                  </a:ext>
                  <a:ext uri="{FF2B5EF4-FFF2-40B4-BE49-F238E27FC236}">
                    <a16:creationId xmlns:a16="http://schemas.microsoft.com/office/drawing/2014/main" id="{00000000-0008-0000-1200-000005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42" name="Check Box 6" hidden="1">
                <a:extLst>
                  <a:ext uri="{63B3BB69-23CF-44E3-9099-C40C66FF867C}">
                    <a14:compatExt spid="_x0000_s91142"/>
                  </a:ext>
                  <a:ext uri="{FF2B5EF4-FFF2-40B4-BE49-F238E27FC236}">
                    <a16:creationId xmlns:a16="http://schemas.microsoft.com/office/drawing/2014/main" id="{00000000-0008-0000-1200-000006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43" name="Check Box 7" hidden="1">
                <a:extLst>
                  <a:ext uri="{63B3BB69-23CF-44E3-9099-C40C66FF867C}">
                    <a14:compatExt spid="_x0000_s91143"/>
                  </a:ext>
                  <a:ext uri="{FF2B5EF4-FFF2-40B4-BE49-F238E27FC236}">
                    <a16:creationId xmlns:a16="http://schemas.microsoft.com/office/drawing/2014/main" id="{00000000-0008-0000-1200-000007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44" name="Check Box 8" hidden="1">
                <a:extLst>
                  <a:ext uri="{63B3BB69-23CF-44E3-9099-C40C66FF867C}">
                    <a14:compatExt spid="_x0000_s91144"/>
                  </a:ext>
                  <a:ext uri="{FF2B5EF4-FFF2-40B4-BE49-F238E27FC236}">
                    <a16:creationId xmlns:a16="http://schemas.microsoft.com/office/drawing/2014/main" id="{00000000-0008-0000-1200-000008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1181100</xdr:colOff>
          <xdr:row>27</xdr:row>
          <xdr:rowOff>0</xdr:rowOff>
        </xdr:to>
        <xdr:grpSp>
          <xdr:nvGrpSpPr>
            <xdr:cNvPr id="12" name="Group 11">
              <a:extLst>
                <a:ext uri="{FF2B5EF4-FFF2-40B4-BE49-F238E27FC236}">
                  <a16:creationId xmlns:a16="http://schemas.microsoft.com/office/drawing/2014/main" id="{00000000-0008-0000-1400-00000C000000}"/>
                </a:ext>
              </a:extLst>
            </xdr:cNvPr>
            <xdr:cNvGrpSpPr/>
          </xdr:nvGrpSpPr>
          <xdr:grpSpPr>
            <a:xfrm>
              <a:off x="5283200" y="5880100"/>
              <a:ext cx="1181100" cy="368300"/>
              <a:chOff x="5400675" y="7696200"/>
              <a:chExt cx="1181100" cy="361950"/>
            </a:xfrm>
          </xdr:grpSpPr>
          <xdr:sp macro="" textlink="">
            <xdr:nvSpPr>
              <xdr:cNvPr id="91145" name="Check Box 9" hidden="1">
                <a:extLst>
                  <a:ext uri="{63B3BB69-23CF-44E3-9099-C40C66FF867C}">
                    <a14:compatExt spid="_x0000_s91145"/>
                  </a:ext>
                  <a:ext uri="{FF2B5EF4-FFF2-40B4-BE49-F238E27FC236}">
                    <a16:creationId xmlns:a16="http://schemas.microsoft.com/office/drawing/2014/main" id="{00000000-0008-0000-1200-000009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46" name="Check Box 10" hidden="1">
                <a:extLst>
                  <a:ext uri="{63B3BB69-23CF-44E3-9099-C40C66FF867C}">
                    <a14:compatExt spid="_x0000_s91146"/>
                  </a:ext>
                  <a:ext uri="{FF2B5EF4-FFF2-40B4-BE49-F238E27FC236}">
                    <a16:creationId xmlns:a16="http://schemas.microsoft.com/office/drawing/2014/main" id="{00000000-0008-0000-1200-00000A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47" name="Check Box 11" hidden="1">
                <a:extLst>
                  <a:ext uri="{63B3BB69-23CF-44E3-9099-C40C66FF867C}">
                    <a14:compatExt spid="_x0000_s91147"/>
                  </a:ext>
                  <a:ext uri="{FF2B5EF4-FFF2-40B4-BE49-F238E27FC236}">
                    <a16:creationId xmlns:a16="http://schemas.microsoft.com/office/drawing/2014/main" id="{00000000-0008-0000-1200-00000B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48" name="Check Box 12" hidden="1">
                <a:extLst>
                  <a:ext uri="{63B3BB69-23CF-44E3-9099-C40C66FF867C}">
                    <a14:compatExt spid="_x0000_s91148"/>
                  </a:ext>
                  <a:ext uri="{FF2B5EF4-FFF2-40B4-BE49-F238E27FC236}">
                    <a16:creationId xmlns:a16="http://schemas.microsoft.com/office/drawing/2014/main" id="{00000000-0008-0000-1200-00000C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1181100</xdr:colOff>
          <xdr:row>28</xdr:row>
          <xdr:rowOff>0</xdr:rowOff>
        </xdr:to>
        <xdr:grpSp>
          <xdr:nvGrpSpPr>
            <xdr:cNvPr id="17" name="Group 16">
              <a:extLst>
                <a:ext uri="{FF2B5EF4-FFF2-40B4-BE49-F238E27FC236}">
                  <a16:creationId xmlns:a16="http://schemas.microsoft.com/office/drawing/2014/main" id="{00000000-0008-0000-1400-000011000000}"/>
                </a:ext>
              </a:extLst>
            </xdr:cNvPr>
            <xdr:cNvGrpSpPr/>
          </xdr:nvGrpSpPr>
          <xdr:grpSpPr>
            <a:xfrm>
              <a:off x="5283200" y="6248400"/>
              <a:ext cx="1181100" cy="368300"/>
              <a:chOff x="5400675" y="7696200"/>
              <a:chExt cx="1181100" cy="361950"/>
            </a:xfrm>
          </xdr:grpSpPr>
          <xdr:sp macro="" textlink="">
            <xdr:nvSpPr>
              <xdr:cNvPr id="91149" name="Check Box 13" hidden="1">
                <a:extLst>
                  <a:ext uri="{63B3BB69-23CF-44E3-9099-C40C66FF867C}">
                    <a14:compatExt spid="_x0000_s91149"/>
                  </a:ext>
                  <a:ext uri="{FF2B5EF4-FFF2-40B4-BE49-F238E27FC236}">
                    <a16:creationId xmlns:a16="http://schemas.microsoft.com/office/drawing/2014/main" id="{00000000-0008-0000-1200-00000D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50" name="Check Box 14" hidden="1">
                <a:extLst>
                  <a:ext uri="{63B3BB69-23CF-44E3-9099-C40C66FF867C}">
                    <a14:compatExt spid="_x0000_s91150"/>
                  </a:ext>
                  <a:ext uri="{FF2B5EF4-FFF2-40B4-BE49-F238E27FC236}">
                    <a16:creationId xmlns:a16="http://schemas.microsoft.com/office/drawing/2014/main" id="{00000000-0008-0000-1200-00000E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51" name="Check Box 15" hidden="1">
                <a:extLst>
                  <a:ext uri="{63B3BB69-23CF-44E3-9099-C40C66FF867C}">
                    <a14:compatExt spid="_x0000_s91151"/>
                  </a:ext>
                  <a:ext uri="{FF2B5EF4-FFF2-40B4-BE49-F238E27FC236}">
                    <a16:creationId xmlns:a16="http://schemas.microsoft.com/office/drawing/2014/main" id="{00000000-0008-0000-1200-00000F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52" name="Check Box 16" hidden="1">
                <a:extLst>
                  <a:ext uri="{63B3BB69-23CF-44E3-9099-C40C66FF867C}">
                    <a14:compatExt spid="_x0000_s91152"/>
                  </a:ext>
                  <a:ext uri="{FF2B5EF4-FFF2-40B4-BE49-F238E27FC236}">
                    <a16:creationId xmlns:a16="http://schemas.microsoft.com/office/drawing/2014/main" id="{00000000-0008-0000-1200-000010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1181100</xdr:colOff>
          <xdr:row>29</xdr:row>
          <xdr:rowOff>0</xdr:rowOff>
        </xdr:to>
        <xdr:grpSp>
          <xdr:nvGrpSpPr>
            <xdr:cNvPr id="22" name="Group 21">
              <a:extLst>
                <a:ext uri="{FF2B5EF4-FFF2-40B4-BE49-F238E27FC236}">
                  <a16:creationId xmlns:a16="http://schemas.microsoft.com/office/drawing/2014/main" id="{00000000-0008-0000-1400-000016000000}"/>
                </a:ext>
              </a:extLst>
            </xdr:cNvPr>
            <xdr:cNvGrpSpPr/>
          </xdr:nvGrpSpPr>
          <xdr:grpSpPr>
            <a:xfrm>
              <a:off x="5283200" y="6616700"/>
              <a:ext cx="1181100" cy="368300"/>
              <a:chOff x="5400675" y="7696200"/>
              <a:chExt cx="1181100" cy="361950"/>
            </a:xfrm>
          </xdr:grpSpPr>
          <xdr:sp macro="" textlink="">
            <xdr:nvSpPr>
              <xdr:cNvPr id="91153" name="Check Box 17" hidden="1">
                <a:extLst>
                  <a:ext uri="{63B3BB69-23CF-44E3-9099-C40C66FF867C}">
                    <a14:compatExt spid="_x0000_s91153"/>
                  </a:ext>
                  <a:ext uri="{FF2B5EF4-FFF2-40B4-BE49-F238E27FC236}">
                    <a16:creationId xmlns:a16="http://schemas.microsoft.com/office/drawing/2014/main" id="{00000000-0008-0000-1200-000011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54" name="Check Box 18" hidden="1">
                <a:extLst>
                  <a:ext uri="{63B3BB69-23CF-44E3-9099-C40C66FF867C}">
                    <a14:compatExt spid="_x0000_s91154"/>
                  </a:ext>
                  <a:ext uri="{FF2B5EF4-FFF2-40B4-BE49-F238E27FC236}">
                    <a16:creationId xmlns:a16="http://schemas.microsoft.com/office/drawing/2014/main" id="{00000000-0008-0000-1200-000012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55" name="Check Box 19" hidden="1">
                <a:extLst>
                  <a:ext uri="{63B3BB69-23CF-44E3-9099-C40C66FF867C}">
                    <a14:compatExt spid="_x0000_s91155"/>
                  </a:ext>
                  <a:ext uri="{FF2B5EF4-FFF2-40B4-BE49-F238E27FC236}">
                    <a16:creationId xmlns:a16="http://schemas.microsoft.com/office/drawing/2014/main" id="{00000000-0008-0000-1200-000013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56" name="Check Box 20" hidden="1">
                <a:extLst>
                  <a:ext uri="{63B3BB69-23CF-44E3-9099-C40C66FF867C}">
                    <a14:compatExt spid="_x0000_s91156"/>
                  </a:ext>
                  <a:ext uri="{FF2B5EF4-FFF2-40B4-BE49-F238E27FC236}">
                    <a16:creationId xmlns:a16="http://schemas.microsoft.com/office/drawing/2014/main" id="{00000000-0008-0000-1200-000014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1181100</xdr:colOff>
          <xdr:row>30</xdr:row>
          <xdr:rowOff>0</xdr:rowOff>
        </xdr:to>
        <xdr:grpSp>
          <xdr:nvGrpSpPr>
            <xdr:cNvPr id="27" name="Group 26">
              <a:extLst>
                <a:ext uri="{FF2B5EF4-FFF2-40B4-BE49-F238E27FC236}">
                  <a16:creationId xmlns:a16="http://schemas.microsoft.com/office/drawing/2014/main" id="{00000000-0008-0000-1400-00001B000000}"/>
                </a:ext>
              </a:extLst>
            </xdr:cNvPr>
            <xdr:cNvGrpSpPr/>
          </xdr:nvGrpSpPr>
          <xdr:grpSpPr>
            <a:xfrm>
              <a:off x="5283200" y="6985000"/>
              <a:ext cx="1181100" cy="368300"/>
              <a:chOff x="5400675" y="7696200"/>
              <a:chExt cx="1181100" cy="361950"/>
            </a:xfrm>
          </xdr:grpSpPr>
          <xdr:sp macro="" textlink="">
            <xdr:nvSpPr>
              <xdr:cNvPr id="91157" name="Check Box 21" hidden="1">
                <a:extLst>
                  <a:ext uri="{63B3BB69-23CF-44E3-9099-C40C66FF867C}">
                    <a14:compatExt spid="_x0000_s91157"/>
                  </a:ext>
                  <a:ext uri="{FF2B5EF4-FFF2-40B4-BE49-F238E27FC236}">
                    <a16:creationId xmlns:a16="http://schemas.microsoft.com/office/drawing/2014/main" id="{00000000-0008-0000-1200-000015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58" name="Check Box 22" hidden="1">
                <a:extLst>
                  <a:ext uri="{63B3BB69-23CF-44E3-9099-C40C66FF867C}">
                    <a14:compatExt spid="_x0000_s91158"/>
                  </a:ext>
                  <a:ext uri="{FF2B5EF4-FFF2-40B4-BE49-F238E27FC236}">
                    <a16:creationId xmlns:a16="http://schemas.microsoft.com/office/drawing/2014/main" id="{00000000-0008-0000-1200-000016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59" name="Check Box 23" hidden="1">
                <a:extLst>
                  <a:ext uri="{63B3BB69-23CF-44E3-9099-C40C66FF867C}">
                    <a14:compatExt spid="_x0000_s91159"/>
                  </a:ext>
                  <a:ext uri="{FF2B5EF4-FFF2-40B4-BE49-F238E27FC236}">
                    <a16:creationId xmlns:a16="http://schemas.microsoft.com/office/drawing/2014/main" id="{00000000-0008-0000-1200-000017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60" name="Check Box 24" hidden="1">
                <a:extLst>
                  <a:ext uri="{63B3BB69-23CF-44E3-9099-C40C66FF867C}">
                    <a14:compatExt spid="_x0000_s91160"/>
                  </a:ext>
                  <a:ext uri="{FF2B5EF4-FFF2-40B4-BE49-F238E27FC236}">
                    <a16:creationId xmlns:a16="http://schemas.microsoft.com/office/drawing/2014/main" id="{00000000-0008-0000-1200-000018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31</xdr:row>
          <xdr:rowOff>0</xdr:rowOff>
        </xdr:from>
        <xdr:to>
          <xdr:col>4</xdr:col>
          <xdr:colOff>1181100</xdr:colOff>
          <xdr:row>32</xdr:row>
          <xdr:rowOff>0</xdr:rowOff>
        </xdr:to>
        <xdr:grpSp>
          <xdr:nvGrpSpPr>
            <xdr:cNvPr id="32" name="Group 31">
              <a:extLst>
                <a:ext uri="{FF2B5EF4-FFF2-40B4-BE49-F238E27FC236}">
                  <a16:creationId xmlns:a16="http://schemas.microsoft.com/office/drawing/2014/main" id="{00000000-0008-0000-1400-000020000000}"/>
                </a:ext>
              </a:extLst>
            </xdr:cNvPr>
            <xdr:cNvGrpSpPr/>
          </xdr:nvGrpSpPr>
          <xdr:grpSpPr>
            <a:xfrm>
              <a:off x="5283200" y="7721600"/>
              <a:ext cx="1181100" cy="368300"/>
              <a:chOff x="5400675" y="7696200"/>
              <a:chExt cx="1181100" cy="361950"/>
            </a:xfrm>
          </xdr:grpSpPr>
          <xdr:sp macro="" textlink="">
            <xdr:nvSpPr>
              <xdr:cNvPr id="91161" name="Check Box 25" hidden="1">
                <a:extLst>
                  <a:ext uri="{63B3BB69-23CF-44E3-9099-C40C66FF867C}">
                    <a14:compatExt spid="_x0000_s91161"/>
                  </a:ext>
                  <a:ext uri="{FF2B5EF4-FFF2-40B4-BE49-F238E27FC236}">
                    <a16:creationId xmlns:a16="http://schemas.microsoft.com/office/drawing/2014/main" id="{00000000-0008-0000-1200-000019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62" name="Check Box 26" hidden="1">
                <a:extLst>
                  <a:ext uri="{63B3BB69-23CF-44E3-9099-C40C66FF867C}">
                    <a14:compatExt spid="_x0000_s91162"/>
                  </a:ext>
                  <a:ext uri="{FF2B5EF4-FFF2-40B4-BE49-F238E27FC236}">
                    <a16:creationId xmlns:a16="http://schemas.microsoft.com/office/drawing/2014/main" id="{00000000-0008-0000-1200-00001A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63" name="Check Box 27" hidden="1">
                <a:extLst>
                  <a:ext uri="{63B3BB69-23CF-44E3-9099-C40C66FF867C}">
                    <a14:compatExt spid="_x0000_s91163"/>
                  </a:ext>
                  <a:ext uri="{FF2B5EF4-FFF2-40B4-BE49-F238E27FC236}">
                    <a16:creationId xmlns:a16="http://schemas.microsoft.com/office/drawing/2014/main" id="{00000000-0008-0000-1200-00001B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64" name="Check Box 28" hidden="1">
                <a:extLst>
                  <a:ext uri="{63B3BB69-23CF-44E3-9099-C40C66FF867C}">
                    <a14:compatExt spid="_x0000_s91164"/>
                  </a:ext>
                  <a:ext uri="{FF2B5EF4-FFF2-40B4-BE49-F238E27FC236}">
                    <a16:creationId xmlns:a16="http://schemas.microsoft.com/office/drawing/2014/main" id="{00000000-0008-0000-1200-00001C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1181100</xdr:colOff>
          <xdr:row>31</xdr:row>
          <xdr:rowOff>0</xdr:rowOff>
        </xdr:to>
        <xdr:grpSp>
          <xdr:nvGrpSpPr>
            <xdr:cNvPr id="37" name="Group 36">
              <a:extLst>
                <a:ext uri="{FF2B5EF4-FFF2-40B4-BE49-F238E27FC236}">
                  <a16:creationId xmlns:a16="http://schemas.microsoft.com/office/drawing/2014/main" id="{00000000-0008-0000-1400-000025000000}"/>
                </a:ext>
              </a:extLst>
            </xdr:cNvPr>
            <xdr:cNvGrpSpPr/>
          </xdr:nvGrpSpPr>
          <xdr:grpSpPr>
            <a:xfrm>
              <a:off x="5283200" y="7353300"/>
              <a:ext cx="1181100" cy="368300"/>
              <a:chOff x="5400675" y="7696200"/>
              <a:chExt cx="1181100" cy="361950"/>
            </a:xfrm>
          </xdr:grpSpPr>
          <xdr:sp macro="" textlink="">
            <xdr:nvSpPr>
              <xdr:cNvPr id="91165" name="Check Box 29" hidden="1">
                <a:extLst>
                  <a:ext uri="{63B3BB69-23CF-44E3-9099-C40C66FF867C}">
                    <a14:compatExt spid="_x0000_s91165"/>
                  </a:ext>
                  <a:ext uri="{FF2B5EF4-FFF2-40B4-BE49-F238E27FC236}">
                    <a16:creationId xmlns:a16="http://schemas.microsoft.com/office/drawing/2014/main" id="{00000000-0008-0000-1200-00001D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66" name="Check Box 30" hidden="1">
                <a:extLst>
                  <a:ext uri="{63B3BB69-23CF-44E3-9099-C40C66FF867C}">
                    <a14:compatExt spid="_x0000_s91166"/>
                  </a:ext>
                  <a:ext uri="{FF2B5EF4-FFF2-40B4-BE49-F238E27FC236}">
                    <a16:creationId xmlns:a16="http://schemas.microsoft.com/office/drawing/2014/main" id="{00000000-0008-0000-1200-00001E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67" name="Check Box 31" hidden="1">
                <a:extLst>
                  <a:ext uri="{63B3BB69-23CF-44E3-9099-C40C66FF867C}">
                    <a14:compatExt spid="_x0000_s91167"/>
                  </a:ext>
                  <a:ext uri="{FF2B5EF4-FFF2-40B4-BE49-F238E27FC236}">
                    <a16:creationId xmlns:a16="http://schemas.microsoft.com/office/drawing/2014/main" id="{00000000-0008-0000-1200-00001F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68" name="Check Box 32" hidden="1">
                <a:extLst>
                  <a:ext uri="{63B3BB69-23CF-44E3-9099-C40C66FF867C}">
                    <a14:compatExt spid="_x0000_s91168"/>
                  </a:ext>
                  <a:ext uri="{FF2B5EF4-FFF2-40B4-BE49-F238E27FC236}">
                    <a16:creationId xmlns:a16="http://schemas.microsoft.com/office/drawing/2014/main" id="{00000000-0008-0000-1200-000020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32</xdr:row>
          <xdr:rowOff>0</xdr:rowOff>
        </xdr:from>
        <xdr:to>
          <xdr:col>4</xdr:col>
          <xdr:colOff>1181100</xdr:colOff>
          <xdr:row>33</xdr:row>
          <xdr:rowOff>0</xdr:rowOff>
        </xdr:to>
        <xdr:grpSp>
          <xdr:nvGrpSpPr>
            <xdr:cNvPr id="42" name="Group 41">
              <a:extLst>
                <a:ext uri="{FF2B5EF4-FFF2-40B4-BE49-F238E27FC236}">
                  <a16:creationId xmlns:a16="http://schemas.microsoft.com/office/drawing/2014/main" id="{00000000-0008-0000-1400-00002A000000}"/>
                </a:ext>
              </a:extLst>
            </xdr:cNvPr>
            <xdr:cNvGrpSpPr/>
          </xdr:nvGrpSpPr>
          <xdr:grpSpPr>
            <a:xfrm>
              <a:off x="5283200" y="8089900"/>
              <a:ext cx="1181100" cy="368300"/>
              <a:chOff x="5400675" y="7696200"/>
              <a:chExt cx="1181100" cy="361950"/>
            </a:xfrm>
          </xdr:grpSpPr>
          <xdr:sp macro="" textlink="">
            <xdr:nvSpPr>
              <xdr:cNvPr id="91169" name="Check Box 33" hidden="1">
                <a:extLst>
                  <a:ext uri="{63B3BB69-23CF-44E3-9099-C40C66FF867C}">
                    <a14:compatExt spid="_x0000_s91169"/>
                  </a:ext>
                  <a:ext uri="{FF2B5EF4-FFF2-40B4-BE49-F238E27FC236}">
                    <a16:creationId xmlns:a16="http://schemas.microsoft.com/office/drawing/2014/main" id="{00000000-0008-0000-1200-000021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70" name="Check Box 34" hidden="1">
                <a:extLst>
                  <a:ext uri="{63B3BB69-23CF-44E3-9099-C40C66FF867C}">
                    <a14:compatExt spid="_x0000_s91170"/>
                  </a:ext>
                  <a:ext uri="{FF2B5EF4-FFF2-40B4-BE49-F238E27FC236}">
                    <a16:creationId xmlns:a16="http://schemas.microsoft.com/office/drawing/2014/main" id="{00000000-0008-0000-1200-000022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71" name="Check Box 35" hidden="1">
                <a:extLst>
                  <a:ext uri="{63B3BB69-23CF-44E3-9099-C40C66FF867C}">
                    <a14:compatExt spid="_x0000_s91171"/>
                  </a:ext>
                  <a:ext uri="{FF2B5EF4-FFF2-40B4-BE49-F238E27FC236}">
                    <a16:creationId xmlns:a16="http://schemas.microsoft.com/office/drawing/2014/main" id="{00000000-0008-0000-1200-000023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72" name="Check Box 36" hidden="1">
                <a:extLst>
                  <a:ext uri="{63B3BB69-23CF-44E3-9099-C40C66FF867C}">
                    <a14:compatExt spid="_x0000_s91172"/>
                  </a:ext>
                  <a:ext uri="{FF2B5EF4-FFF2-40B4-BE49-F238E27FC236}">
                    <a16:creationId xmlns:a16="http://schemas.microsoft.com/office/drawing/2014/main" id="{00000000-0008-0000-1200-000024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33</xdr:row>
          <xdr:rowOff>0</xdr:rowOff>
        </xdr:from>
        <xdr:to>
          <xdr:col>4</xdr:col>
          <xdr:colOff>1181100</xdr:colOff>
          <xdr:row>34</xdr:row>
          <xdr:rowOff>0</xdr:rowOff>
        </xdr:to>
        <xdr:grpSp>
          <xdr:nvGrpSpPr>
            <xdr:cNvPr id="47" name="Group 46">
              <a:extLst>
                <a:ext uri="{FF2B5EF4-FFF2-40B4-BE49-F238E27FC236}">
                  <a16:creationId xmlns:a16="http://schemas.microsoft.com/office/drawing/2014/main" id="{00000000-0008-0000-1400-00002F000000}"/>
                </a:ext>
              </a:extLst>
            </xdr:cNvPr>
            <xdr:cNvGrpSpPr/>
          </xdr:nvGrpSpPr>
          <xdr:grpSpPr>
            <a:xfrm>
              <a:off x="5283200" y="8458200"/>
              <a:ext cx="1181100" cy="368300"/>
              <a:chOff x="5400675" y="7696200"/>
              <a:chExt cx="1181100" cy="361950"/>
            </a:xfrm>
          </xdr:grpSpPr>
          <xdr:sp macro="" textlink="">
            <xdr:nvSpPr>
              <xdr:cNvPr id="91173" name="Check Box 37" hidden="1">
                <a:extLst>
                  <a:ext uri="{63B3BB69-23CF-44E3-9099-C40C66FF867C}">
                    <a14:compatExt spid="_x0000_s91173"/>
                  </a:ext>
                  <a:ext uri="{FF2B5EF4-FFF2-40B4-BE49-F238E27FC236}">
                    <a16:creationId xmlns:a16="http://schemas.microsoft.com/office/drawing/2014/main" id="{00000000-0008-0000-1200-000025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74" name="Check Box 38" hidden="1">
                <a:extLst>
                  <a:ext uri="{63B3BB69-23CF-44E3-9099-C40C66FF867C}">
                    <a14:compatExt spid="_x0000_s91174"/>
                  </a:ext>
                  <a:ext uri="{FF2B5EF4-FFF2-40B4-BE49-F238E27FC236}">
                    <a16:creationId xmlns:a16="http://schemas.microsoft.com/office/drawing/2014/main" id="{00000000-0008-0000-1200-000026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75" name="Check Box 39" hidden="1">
                <a:extLst>
                  <a:ext uri="{63B3BB69-23CF-44E3-9099-C40C66FF867C}">
                    <a14:compatExt spid="_x0000_s91175"/>
                  </a:ext>
                  <a:ext uri="{FF2B5EF4-FFF2-40B4-BE49-F238E27FC236}">
                    <a16:creationId xmlns:a16="http://schemas.microsoft.com/office/drawing/2014/main" id="{00000000-0008-0000-1200-000027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76" name="Check Box 40" hidden="1">
                <a:extLst>
                  <a:ext uri="{63B3BB69-23CF-44E3-9099-C40C66FF867C}">
                    <a14:compatExt spid="_x0000_s91176"/>
                  </a:ext>
                  <a:ext uri="{FF2B5EF4-FFF2-40B4-BE49-F238E27FC236}">
                    <a16:creationId xmlns:a16="http://schemas.microsoft.com/office/drawing/2014/main" id="{00000000-0008-0000-1200-000028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37</xdr:row>
          <xdr:rowOff>0</xdr:rowOff>
        </xdr:from>
        <xdr:to>
          <xdr:col>4</xdr:col>
          <xdr:colOff>1181100</xdr:colOff>
          <xdr:row>38</xdr:row>
          <xdr:rowOff>0</xdr:rowOff>
        </xdr:to>
        <xdr:grpSp>
          <xdr:nvGrpSpPr>
            <xdr:cNvPr id="52" name="Group 51">
              <a:extLst>
                <a:ext uri="{FF2B5EF4-FFF2-40B4-BE49-F238E27FC236}">
                  <a16:creationId xmlns:a16="http://schemas.microsoft.com/office/drawing/2014/main" id="{00000000-0008-0000-1400-000034000000}"/>
                </a:ext>
              </a:extLst>
            </xdr:cNvPr>
            <xdr:cNvGrpSpPr/>
          </xdr:nvGrpSpPr>
          <xdr:grpSpPr>
            <a:xfrm>
              <a:off x="5283200" y="9931400"/>
              <a:ext cx="1181100" cy="368300"/>
              <a:chOff x="5400675" y="7696200"/>
              <a:chExt cx="1181100" cy="361950"/>
            </a:xfrm>
          </xdr:grpSpPr>
          <xdr:sp macro="" textlink="">
            <xdr:nvSpPr>
              <xdr:cNvPr id="91177" name="Check Box 41" hidden="1">
                <a:extLst>
                  <a:ext uri="{63B3BB69-23CF-44E3-9099-C40C66FF867C}">
                    <a14:compatExt spid="_x0000_s91177"/>
                  </a:ext>
                  <a:ext uri="{FF2B5EF4-FFF2-40B4-BE49-F238E27FC236}">
                    <a16:creationId xmlns:a16="http://schemas.microsoft.com/office/drawing/2014/main" id="{00000000-0008-0000-1200-000029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78" name="Check Box 42" hidden="1">
                <a:extLst>
                  <a:ext uri="{63B3BB69-23CF-44E3-9099-C40C66FF867C}">
                    <a14:compatExt spid="_x0000_s91178"/>
                  </a:ext>
                  <a:ext uri="{FF2B5EF4-FFF2-40B4-BE49-F238E27FC236}">
                    <a16:creationId xmlns:a16="http://schemas.microsoft.com/office/drawing/2014/main" id="{00000000-0008-0000-1200-00002A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79" name="Check Box 43" hidden="1">
                <a:extLst>
                  <a:ext uri="{63B3BB69-23CF-44E3-9099-C40C66FF867C}">
                    <a14:compatExt spid="_x0000_s91179"/>
                  </a:ext>
                  <a:ext uri="{FF2B5EF4-FFF2-40B4-BE49-F238E27FC236}">
                    <a16:creationId xmlns:a16="http://schemas.microsoft.com/office/drawing/2014/main" id="{00000000-0008-0000-1200-00002B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80" name="Check Box 44" hidden="1">
                <a:extLst>
                  <a:ext uri="{63B3BB69-23CF-44E3-9099-C40C66FF867C}">
                    <a14:compatExt spid="_x0000_s91180"/>
                  </a:ext>
                  <a:ext uri="{FF2B5EF4-FFF2-40B4-BE49-F238E27FC236}">
                    <a16:creationId xmlns:a16="http://schemas.microsoft.com/office/drawing/2014/main" id="{00000000-0008-0000-1200-00002C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1181100</xdr:colOff>
          <xdr:row>37</xdr:row>
          <xdr:rowOff>0</xdr:rowOff>
        </xdr:to>
        <xdr:grpSp>
          <xdr:nvGrpSpPr>
            <xdr:cNvPr id="57" name="Group 56">
              <a:extLst>
                <a:ext uri="{FF2B5EF4-FFF2-40B4-BE49-F238E27FC236}">
                  <a16:creationId xmlns:a16="http://schemas.microsoft.com/office/drawing/2014/main" id="{00000000-0008-0000-1400-000039000000}"/>
                </a:ext>
              </a:extLst>
            </xdr:cNvPr>
            <xdr:cNvGrpSpPr/>
          </xdr:nvGrpSpPr>
          <xdr:grpSpPr>
            <a:xfrm>
              <a:off x="5283200" y="9563100"/>
              <a:ext cx="1181100" cy="368300"/>
              <a:chOff x="5400675" y="7696200"/>
              <a:chExt cx="1181100" cy="361950"/>
            </a:xfrm>
          </xdr:grpSpPr>
          <xdr:sp macro="" textlink="">
            <xdr:nvSpPr>
              <xdr:cNvPr id="91181" name="Check Box 45" hidden="1">
                <a:extLst>
                  <a:ext uri="{63B3BB69-23CF-44E3-9099-C40C66FF867C}">
                    <a14:compatExt spid="_x0000_s91181"/>
                  </a:ext>
                  <a:ext uri="{FF2B5EF4-FFF2-40B4-BE49-F238E27FC236}">
                    <a16:creationId xmlns:a16="http://schemas.microsoft.com/office/drawing/2014/main" id="{00000000-0008-0000-1200-00002D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82" name="Check Box 46" hidden="1">
                <a:extLst>
                  <a:ext uri="{63B3BB69-23CF-44E3-9099-C40C66FF867C}">
                    <a14:compatExt spid="_x0000_s91182"/>
                  </a:ext>
                  <a:ext uri="{FF2B5EF4-FFF2-40B4-BE49-F238E27FC236}">
                    <a16:creationId xmlns:a16="http://schemas.microsoft.com/office/drawing/2014/main" id="{00000000-0008-0000-1200-00002E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83" name="Check Box 47" hidden="1">
                <a:extLst>
                  <a:ext uri="{63B3BB69-23CF-44E3-9099-C40C66FF867C}">
                    <a14:compatExt spid="_x0000_s91183"/>
                  </a:ext>
                  <a:ext uri="{FF2B5EF4-FFF2-40B4-BE49-F238E27FC236}">
                    <a16:creationId xmlns:a16="http://schemas.microsoft.com/office/drawing/2014/main" id="{00000000-0008-0000-1200-00002F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84" name="Check Box 48" hidden="1">
                <a:extLst>
                  <a:ext uri="{63B3BB69-23CF-44E3-9099-C40C66FF867C}">
                    <a14:compatExt spid="_x0000_s91184"/>
                  </a:ext>
                  <a:ext uri="{FF2B5EF4-FFF2-40B4-BE49-F238E27FC236}">
                    <a16:creationId xmlns:a16="http://schemas.microsoft.com/office/drawing/2014/main" id="{00000000-0008-0000-1200-000030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35</xdr:row>
          <xdr:rowOff>0</xdr:rowOff>
        </xdr:from>
        <xdr:to>
          <xdr:col>4</xdr:col>
          <xdr:colOff>1181100</xdr:colOff>
          <xdr:row>36</xdr:row>
          <xdr:rowOff>0</xdr:rowOff>
        </xdr:to>
        <xdr:grpSp>
          <xdr:nvGrpSpPr>
            <xdr:cNvPr id="62" name="Group 61">
              <a:extLst>
                <a:ext uri="{FF2B5EF4-FFF2-40B4-BE49-F238E27FC236}">
                  <a16:creationId xmlns:a16="http://schemas.microsoft.com/office/drawing/2014/main" id="{00000000-0008-0000-1400-00003E000000}"/>
                </a:ext>
              </a:extLst>
            </xdr:cNvPr>
            <xdr:cNvGrpSpPr/>
          </xdr:nvGrpSpPr>
          <xdr:grpSpPr>
            <a:xfrm>
              <a:off x="5283200" y="9194800"/>
              <a:ext cx="1181100" cy="368300"/>
              <a:chOff x="5400675" y="7696200"/>
              <a:chExt cx="1181100" cy="361950"/>
            </a:xfrm>
          </xdr:grpSpPr>
          <xdr:sp macro="" textlink="">
            <xdr:nvSpPr>
              <xdr:cNvPr id="91185" name="Check Box 49" hidden="1">
                <a:extLst>
                  <a:ext uri="{63B3BB69-23CF-44E3-9099-C40C66FF867C}">
                    <a14:compatExt spid="_x0000_s91185"/>
                  </a:ext>
                  <a:ext uri="{FF2B5EF4-FFF2-40B4-BE49-F238E27FC236}">
                    <a16:creationId xmlns:a16="http://schemas.microsoft.com/office/drawing/2014/main" id="{00000000-0008-0000-1200-000031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86" name="Check Box 50" hidden="1">
                <a:extLst>
                  <a:ext uri="{63B3BB69-23CF-44E3-9099-C40C66FF867C}">
                    <a14:compatExt spid="_x0000_s91186"/>
                  </a:ext>
                  <a:ext uri="{FF2B5EF4-FFF2-40B4-BE49-F238E27FC236}">
                    <a16:creationId xmlns:a16="http://schemas.microsoft.com/office/drawing/2014/main" id="{00000000-0008-0000-1200-000032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87" name="Check Box 51" hidden="1">
                <a:extLst>
                  <a:ext uri="{63B3BB69-23CF-44E3-9099-C40C66FF867C}">
                    <a14:compatExt spid="_x0000_s91187"/>
                  </a:ext>
                  <a:ext uri="{FF2B5EF4-FFF2-40B4-BE49-F238E27FC236}">
                    <a16:creationId xmlns:a16="http://schemas.microsoft.com/office/drawing/2014/main" id="{00000000-0008-0000-1200-000033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88" name="Check Box 52" hidden="1">
                <a:extLst>
                  <a:ext uri="{63B3BB69-23CF-44E3-9099-C40C66FF867C}">
                    <a14:compatExt spid="_x0000_s91188"/>
                  </a:ext>
                  <a:ext uri="{FF2B5EF4-FFF2-40B4-BE49-F238E27FC236}">
                    <a16:creationId xmlns:a16="http://schemas.microsoft.com/office/drawing/2014/main" id="{00000000-0008-0000-1200-000034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34</xdr:row>
          <xdr:rowOff>0</xdr:rowOff>
        </xdr:from>
        <xdr:to>
          <xdr:col>4</xdr:col>
          <xdr:colOff>1181100</xdr:colOff>
          <xdr:row>35</xdr:row>
          <xdr:rowOff>0</xdr:rowOff>
        </xdr:to>
        <xdr:grpSp>
          <xdr:nvGrpSpPr>
            <xdr:cNvPr id="67" name="Group 66">
              <a:extLst>
                <a:ext uri="{FF2B5EF4-FFF2-40B4-BE49-F238E27FC236}">
                  <a16:creationId xmlns:a16="http://schemas.microsoft.com/office/drawing/2014/main" id="{00000000-0008-0000-1400-000043000000}"/>
                </a:ext>
              </a:extLst>
            </xdr:cNvPr>
            <xdr:cNvGrpSpPr/>
          </xdr:nvGrpSpPr>
          <xdr:grpSpPr>
            <a:xfrm>
              <a:off x="5283200" y="8826500"/>
              <a:ext cx="1181100" cy="368300"/>
              <a:chOff x="5400675" y="7696200"/>
              <a:chExt cx="1181100" cy="361950"/>
            </a:xfrm>
          </xdr:grpSpPr>
          <xdr:sp macro="" textlink="">
            <xdr:nvSpPr>
              <xdr:cNvPr id="91189" name="Check Box 53" hidden="1">
                <a:extLst>
                  <a:ext uri="{63B3BB69-23CF-44E3-9099-C40C66FF867C}">
                    <a14:compatExt spid="_x0000_s91189"/>
                  </a:ext>
                  <a:ext uri="{FF2B5EF4-FFF2-40B4-BE49-F238E27FC236}">
                    <a16:creationId xmlns:a16="http://schemas.microsoft.com/office/drawing/2014/main" id="{00000000-0008-0000-1200-000035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90" name="Check Box 54" hidden="1">
                <a:extLst>
                  <a:ext uri="{63B3BB69-23CF-44E3-9099-C40C66FF867C}">
                    <a14:compatExt spid="_x0000_s91190"/>
                  </a:ext>
                  <a:ext uri="{FF2B5EF4-FFF2-40B4-BE49-F238E27FC236}">
                    <a16:creationId xmlns:a16="http://schemas.microsoft.com/office/drawing/2014/main" id="{00000000-0008-0000-1200-000036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91" name="Check Box 55" hidden="1">
                <a:extLst>
                  <a:ext uri="{63B3BB69-23CF-44E3-9099-C40C66FF867C}">
                    <a14:compatExt spid="_x0000_s91191"/>
                  </a:ext>
                  <a:ext uri="{FF2B5EF4-FFF2-40B4-BE49-F238E27FC236}">
                    <a16:creationId xmlns:a16="http://schemas.microsoft.com/office/drawing/2014/main" id="{00000000-0008-0000-1200-000037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92" name="Check Box 56" hidden="1">
                <a:extLst>
                  <a:ext uri="{63B3BB69-23CF-44E3-9099-C40C66FF867C}">
                    <a14:compatExt spid="_x0000_s91192"/>
                  </a:ext>
                  <a:ext uri="{FF2B5EF4-FFF2-40B4-BE49-F238E27FC236}">
                    <a16:creationId xmlns:a16="http://schemas.microsoft.com/office/drawing/2014/main" id="{00000000-0008-0000-1200-000038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38</xdr:row>
          <xdr:rowOff>0</xdr:rowOff>
        </xdr:from>
        <xdr:to>
          <xdr:col>4</xdr:col>
          <xdr:colOff>1181100</xdr:colOff>
          <xdr:row>39</xdr:row>
          <xdr:rowOff>0</xdr:rowOff>
        </xdr:to>
        <xdr:grpSp>
          <xdr:nvGrpSpPr>
            <xdr:cNvPr id="72" name="Group 71">
              <a:extLst>
                <a:ext uri="{FF2B5EF4-FFF2-40B4-BE49-F238E27FC236}">
                  <a16:creationId xmlns:a16="http://schemas.microsoft.com/office/drawing/2014/main" id="{00000000-0008-0000-1400-000048000000}"/>
                </a:ext>
              </a:extLst>
            </xdr:cNvPr>
            <xdr:cNvGrpSpPr/>
          </xdr:nvGrpSpPr>
          <xdr:grpSpPr>
            <a:xfrm>
              <a:off x="5283200" y="10299700"/>
              <a:ext cx="1181100" cy="368300"/>
              <a:chOff x="5400675" y="7696200"/>
              <a:chExt cx="1181100" cy="361950"/>
            </a:xfrm>
          </xdr:grpSpPr>
          <xdr:sp macro="" textlink="">
            <xdr:nvSpPr>
              <xdr:cNvPr id="91193" name="Check Box 57" hidden="1">
                <a:extLst>
                  <a:ext uri="{63B3BB69-23CF-44E3-9099-C40C66FF867C}">
                    <a14:compatExt spid="_x0000_s91193"/>
                  </a:ext>
                  <a:ext uri="{FF2B5EF4-FFF2-40B4-BE49-F238E27FC236}">
                    <a16:creationId xmlns:a16="http://schemas.microsoft.com/office/drawing/2014/main" id="{00000000-0008-0000-1200-000039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94" name="Check Box 58" hidden="1">
                <a:extLst>
                  <a:ext uri="{63B3BB69-23CF-44E3-9099-C40C66FF867C}">
                    <a14:compatExt spid="_x0000_s91194"/>
                  </a:ext>
                  <a:ext uri="{FF2B5EF4-FFF2-40B4-BE49-F238E27FC236}">
                    <a16:creationId xmlns:a16="http://schemas.microsoft.com/office/drawing/2014/main" id="{00000000-0008-0000-1200-00003A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95" name="Check Box 59" hidden="1">
                <a:extLst>
                  <a:ext uri="{63B3BB69-23CF-44E3-9099-C40C66FF867C}">
                    <a14:compatExt spid="_x0000_s91195"/>
                  </a:ext>
                  <a:ext uri="{FF2B5EF4-FFF2-40B4-BE49-F238E27FC236}">
                    <a16:creationId xmlns:a16="http://schemas.microsoft.com/office/drawing/2014/main" id="{00000000-0008-0000-1200-00003B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196" name="Check Box 60" hidden="1">
                <a:extLst>
                  <a:ext uri="{63B3BB69-23CF-44E3-9099-C40C66FF867C}">
                    <a14:compatExt spid="_x0000_s91196"/>
                  </a:ext>
                  <a:ext uri="{FF2B5EF4-FFF2-40B4-BE49-F238E27FC236}">
                    <a16:creationId xmlns:a16="http://schemas.microsoft.com/office/drawing/2014/main" id="{00000000-0008-0000-1200-00003C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39</xdr:row>
          <xdr:rowOff>0</xdr:rowOff>
        </xdr:from>
        <xdr:to>
          <xdr:col>4</xdr:col>
          <xdr:colOff>1181100</xdr:colOff>
          <xdr:row>40</xdr:row>
          <xdr:rowOff>0</xdr:rowOff>
        </xdr:to>
        <xdr:grpSp>
          <xdr:nvGrpSpPr>
            <xdr:cNvPr id="77" name="Group 76">
              <a:extLst>
                <a:ext uri="{FF2B5EF4-FFF2-40B4-BE49-F238E27FC236}">
                  <a16:creationId xmlns:a16="http://schemas.microsoft.com/office/drawing/2014/main" id="{00000000-0008-0000-1400-00004D000000}"/>
                </a:ext>
              </a:extLst>
            </xdr:cNvPr>
            <xdr:cNvGrpSpPr/>
          </xdr:nvGrpSpPr>
          <xdr:grpSpPr>
            <a:xfrm>
              <a:off x="5283200" y="10668000"/>
              <a:ext cx="1181100" cy="368300"/>
              <a:chOff x="5400675" y="7696200"/>
              <a:chExt cx="1181100" cy="361950"/>
            </a:xfrm>
          </xdr:grpSpPr>
          <xdr:sp macro="" textlink="">
            <xdr:nvSpPr>
              <xdr:cNvPr id="91197" name="Check Box 61" hidden="1">
                <a:extLst>
                  <a:ext uri="{63B3BB69-23CF-44E3-9099-C40C66FF867C}">
                    <a14:compatExt spid="_x0000_s91197"/>
                  </a:ext>
                  <a:ext uri="{FF2B5EF4-FFF2-40B4-BE49-F238E27FC236}">
                    <a16:creationId xmlns:a16="http://schemas.microsoft.com/office/drawing/2014/main" id="{00000000-0008-0000-1200-00003D640100}"/>
                  </a:ext>
                </a:extLst>
              </xdr:cNvPr>
              <xdr:cNvSpPr/>
            </xdr:nvSpPr>
            <xdr:spPr bwMode="auto">
              <a:xfrm>
                <a:off x="5410201"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Slabs</a:t>
                </a:r>
              </a:p>
            </xdr:txBody>
          </xdr:sp>
          <xdr:sp macro="" textlink="">
            <xdr:nvSpPr>
              <xdr:cNvPr id="91198" name="Check Box 62" hidden="1">
                <a:extLst>
                  <a:ext uri="{63B3BB69-23CF-44E3-9099-C40C66FF867C}">
                    <a14:compatExt spid="_x0000_s91198"/>
                  </a:ext>
                  <a:ext uri="{FF2B5EF4-FFF2-40B4-BE49-F238E27FC236}">
                    <a16:creationId xmlns:a16="http://schemas.microsoft.com/office/drawing/2014/main" id="{00000000-0008-0000-1200-00003E640100}"/>
                  </a:ext>
                </a:extLst>
              </xdr:cNvPr>
              <xdr:cNvSpPr/>
            </xdr:nvSpPr>
            <xdr:spPr bwMode="auto">
              <a:xfrm>
                <a:off x="6086475" y="769620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Sawdust </a:t>
                </a:r>
              </a:p>
            </xdr:txBody>
          </xdr:sp>
          <xdr:sp macro="" textlink="">
            <xdr:nvSpPr>
              <xdr:cNvPr id="91199" name="Check Box 63" hidden="1">
                <a:extLst>
                  <a:ext uri="{63B3BB69-23CF-44E3-9099-C40C66FF867C}">
                    <a14:compatExt spid="_x0000_s91199"/>
                  </a:ext>
                  <a:ext uri="{FF2B5EF4-FFF2-40B4-BE49-F238E27FC236}">
                    <a16:creationId xmlns:a16="http://schemas.microsoft.com/office/drawing/2014/main" id="{00000000-0008-0000-1200-00003F640100}"/>
                  </a:ext>
                </a:extLst>
              </xdr:cNvPr>
              <xdr:cNvSpPr/>
            </xdr:nvSpPr>
            <xdr:spPr bwMode="auto">
              <a:xfrm>
                <a:off x="54006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Woodchips</a:t>
                </a:r>
              </a:p>
            </xdr:txBody>
          </xdr:sp>
          <xdr:sp macro="" textlink="">
            <xdr:nvSpPr>
              <xdr:cNvPr id="91200" name="Check Box 64" hidden="1">
                <a:extLst>
                  <a:ext uri="{63B3BB69-23CF-44E3-9099-C40C66FF867C}">
                    <a14:compatExt spid="_x0000_s91200"/>
                  </a:ext>
                  <a:ext uri="{FF2B5EF4-FFF2-40B4-BE49-F238E27FC236}">
                    <a16:creationId xmlns:a16="http://schemas.microsoft.com/office/drawing/2014/main" id="{00000000-0008-0000-1200-000040640100}"/>
                  </a:ext>
                </a:extLst>
              </xdr:cNvPr>
              <xdr:cNvSpPr/>
            </xdr:nvSpPr>
            <xdr:spPr bwMode="auto">
              <a:xfrm>
                <a:off x="6086475" y="7867650"/>
                <a:ext cx="49530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a:t>
                </a:r>
              </a:p>
            </xdr:txBody>
          </xdr:sp>
        </xdr:grpSp>
        <xdr:clientData/>
      </xdr:twoCellAnchor>
    </mc:Choice>
    <mc:Fallback/>
  </mc:AlternateContent>
  <xdr:twoCellAnchor>
    <xdr:from>
      <xdr:col>3</xdr:col>
      <xdr:colOff>800098</xdr:colOff>
      <xdr:row>0</xdr:row>
      <xdr:rowOff>66675</xdr:rowOff>
    </xdr:from>
    <xdr:to>
      <xdr:col>4</xdr:col>
      <xdr:colOff>675892</xdr:colOff>
      <xdr:row>1</xdr:row>
      <xdr:rowOff>133350</xdr:rowOff>
    </xdr:to>
    <xdr:sp macro="" textlink="">
      <xdr:nvSpPr>
        <xdr:cNvPr id="82" name="Rectangle 81">
          <a:hlinkClick xmlns:r="http://schemas.openxmlformats.org/officeDocument/2006/relationships" r:id="rId1"/>
          <a:extLst>
            <a:ext uri="{FF2B5EF4-FFF2-40B4-BE49-F238E27FC236}">
              <a16:creationId xmlns:a16="http://schemas.microsoft.com/office/drawing/2014/main" id="{00000000-0008-0000-1400-000052000000}"/>
            </a:ext>
          </a:extLst>
        </xdr:cNvPr>
        <xdr:cNvSpPr/>
      </xdr:nvSpPr>
      <xdr:spPr>
        <a:xfrm>
          <a:off x="2438398" y="68580"/>
          <a:ext cx="609219" cy="25908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895348</xdr:colOff>
      <xdr:row>0</xdr:row>
      <xdr:rowOff>66675</xdr:rowOff>
    </xdr:from>
    <xdr:to>
      <xdr:col>4</xdr:col>
      <xdr:colOff>190117</xdr:colOff>
      <xdr:row>1</xdr:row>
      <xdr:rowOff>133350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200-000003000000}"/>
            </a:ext>
          </a:extLst>
        </xdr:cNvPr>
        <xdr:cNvSpPr/>
      </xdr:nvSpPr>
      <xdr:spPr>
        <a:xfrm>
          <a:off x="3000373"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895348</xdr:colOff>
      <xdr:row>0</xdr:row>
      <xdr:rowOff>66675</xdr:rowOff>
    </xdr:from>
    <xdr:to>
      <xdr:col>5</xdr:col>
      <xdr:colOff>180592</xdr:colOff>
      <xdr:row>1</xdr:row>
      <xdr:rowOff>133350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300-000003000000}"/>
            </a:ext>
          </a:extLst>
        </xdr:cNvPr>
        <xdr:cNvSpPr/>
      </xdr:nvSpPr>
      <xdr:spPr>
        <a:xfrm>
          <a:off x="3152773"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4</xdr:col>
      <xdr:colOff>9523</xdr:colOff>
      <xdr:row>0</xdr:row>
      <xdr:rowOff>57150</xdr:rowOff>
    </xdr:from>
    <xdr:to>
      <xdr:col>5</xdr:col>
      <xdr:colOff>542542</xdr:colOff>
      <xdr:row>1</xdr:row>
      <xdr:rowOff>123825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500-000003000000}"/>
            </a:ext>
          </a:extLst>
        </xdr:cNvPr>
        <xdr:cNvSpPr/>
      </xdr:nvSpPr>
      <xdr:spPr>
        <a:xfrm>
          <a:off x="3514723"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3</xdr:col>
      <xdr:colOff>1162048</xdr:colOff>
      <xdr:row>0</xdr:row>
      <xdr:rowOff>57150</xdr:rowOff>
    </xdr:from>
    <xdr:to>
      <xdr:col>4</xdr:col>
      <xdr:colOff>1018792</xdr:colOff>
      <xdr:row>1</xdr:row>
      <xdr:rowOff>123825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600-000003000000}"/>
            </a:ext>
          </a:extLst>
        </xdr:cNvPr>
        <xdr:cNvSpPr/>
      </xdr:nvSpPr>
      <xdr:spPr>
        <a:xfrm>
          <a:off x="3648073"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xdr:col>
      <xdr:colOff>9523</xdr:colOff>
      <xdr:row>0</xdr:row>
      <xdr:rowOff>47625</xdr:rowOff>
    </xdr:from>
    <xdr:to>
      <xdr:col>3</xdr:col>
      <xdr:colOff>1390267</xdr:colOff>
      <xdr:row>1</xdr:row>
      <xdr:rowOff>114300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700-000003000000}"/>
            </a:ext>
          </a:extLst>
        </xdr:cNvPr>
        <xdr:cNvSpPr/>
      </xdr:nvSpPr>
      <xdr:spPr>
        <a:xfrm>
          <a:off x="3047998" y="4762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xdr:col>
      <xdr:colOff>1523997</xdr:colOff>
      <xdr:row>0</xdr:row>
      <xdr:rowOff>76200</xdr:rowOff>
    </xdr:from>
    <xdr:to>
      <xdr:col>3</xdr:col>
      <xdr:colOff>466341</xdr:colOff>
      <xdr:row>1</xdr:row>
      <xdr:rowOff>142875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800-000003000000}"/>
            </a:ext>
          </a:extLst>
        </xdr:cNvPr>
        <xdr:cNvSpPr/>
      </xdr:nvSpPr>
      <xdr:spPr>
        <a:xfrm>
          <a:off x="3086097" y="762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xdr:col>
      <xdr:colOff>1390647</xdr:colOff>
      <xdr:row>0</xdr:row>
      <xdr:rowOff>66675</xdr:rowOff>
    </xdr:from>
    <xdr:to>
      <xdr:col>3</xdr:col>
      <xdr:colOff>1380741</xdr:colOff>
      <xdr:row>1</xdr:row>
      <xdr:rowOff>133350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900-000003000000}"/>
            </a:ext>
          </a:extLst>
        </xdr:cNvPr>
        <xdr:cNvSpPr/>
      </xdr:nvSpPr>
      <xdr:spPr>
        <a:xfrm>
          <a:off x="3114672"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xdr:col>
      <xdr:colOff>819147</xdr:colOff>
      <xdr:row>0</xdr:row>
      <xdr:rowOff>85725</xdr:rowOff>
    </xdr:from>
    <xdr:to>
      <xdr:col>4</xdr:col>
      <xdr:colOff>580641</xdr:colOff>
      <xdr:row>1</xdr:row>
      <xdr:rowOff>152400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A00-000003000000}"/>
            </a:ext>
          </a:extLst>
        </xdr:cNvPr>
        <xdr:cNvSpPr/>
      </xdr:nvSpPr>
      <xdr:spPr>
        <a:xfrm>
          <a:off x="3067047" y="8572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3</xdr:col>
      <xdr:colOff>19047</xdr:colOff>
      <xdr:row>0</xdr:row>
      <xdr:rowOff>76200</xdr:rowOff>
    </xdr:from>
    <xdr:to>
      <xdr:col>4</xdr:col>
      <xdr:colOff>447291</xdr:colOff>
      <xdr:row>1</xdr:row>
      <xdr:rowOff>142875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B00-000003000000}"/>
            </a:ext>
          </a:extLst>
        </xdr:cNvPr>
        <xdr:cNvSpPr/>
      </xdr:nvSpPr>
      <xdr:spPr>
        <a:xfrm>
          <a:off x="3314697" y="762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1495422</xdr:colOff>
      <xdr:row>0</xdr:row>
      <xdr:rowOff>76200</xdr:rowOff>
    </xdr:from>
    <xdr:to>
      <xdr:col>2</xdr:col>
      <xdr:colOff>304416</xdr:colOff>
      <xdr:row>1</xdr:row>
      <xdr:rowOff>142875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C00-000002000000}"/>
            </a:ext>
          </a:extLst>
        </xdr:cNvPr>
        <xdr:cNvSpPr/>
      </xdr:nvSpPr>
      <xdr:spPr>
        <a:xfrm>
          <a:off x="1743072" y="762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6</xdr:col>
      <xdr:colOff>38096</xdr:colOff>
      <xdr:row>0</xdr:row>
      <xdr:rowOff>66675</xdr:rowOff>
    </xdr:from>
    <xdr:to>
      <xdr:col>8</xdr:col>
      <xdr:colOff>199640</xdr:colOff>
      <xdr:row>1</xdr:row>
      <xdr:rowOff>133350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D00-000002000000}"/>
            </a:ext>
          </a:extLst>
        </xdr:cNvPr>
        <xdr:cNvSpPr/>
      </xdr:nvSpPr>
      <xdr:spPr>
        <a:xfrm>
          <a:off x="3333746" y="666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2</xdr:col>
      <xdr:colOff>514350</xdr:colOff>
      <xdr:row>0</xdr:row>
      <xdr:rowOff>95250</xdr:rowOff>
    </xdr:from>
    <xdr:to>
      <xdr:col>2</xdr:col>
      <xdr:colOff>1895094</xdr:colOff>
      <xdr:row>1</xdr:row>
      <xdr:rowOff>161925</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1E00-000004000000}"/>
            </a:ext>
          </a:extLst>
        </xdr:cNvPr>
        <xdr:cNvSpPr/>
      </xdr:nvSpPr>
      <xdr:spPr>
        <a:xfrm>
          <a:off x="3810000" y="952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3</xdr:col>
      <xdr:colOff>923922</xdr:colOff>
      <xdr:row>0</xdr:row>
      <xdr:rowOff>114300</xdr:rowOff>
    </xdr:from>
    <xdr:to>
      <xdr:col>4</xdr:col>
      <xdr:colOff>285366</xdr:colOff>
      <xdr:row>1</xdr:row>
      <xdr:rowOff>180975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F00-000003000000}"/>
            </a:ext>
          </a:extLst>
        </xdr:cNvPr>
        <xdr:cNvSpPr/>
      </xdr:nvSpPr>
      <xdr:spPr>
        <a:xfrm>
          <a:off x="5210172" y="1143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1</xdr:col>
      <xdr:colOff>3809996</xdr:colOff>
      <xdr:row>0</xdr:row>
      <xdr:rowOff>73025</xdr:rowOff>
    </xdr:from>
    <xdr:to>
      <xdr:col>1</xdr:col>
      <xdr:colOff>5432040</xdr:colOff>
      <xdr:row>1</xdr:row>
      <xdr:rowOff>142875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2000-000002000000}"/>
            </a:ext>
          </a:extLst>
        </xdr:cNvPr>
        <xdr:cNvSpPr/>
      </xdr:nvSpPr>
      <xdr:spPr>
        <a:xfrm>
          <a:off x="4067171" y="73025"/>
          <a:ext cx="1622044" cy="307975"/>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2676521</xdr:colOff>
      <xdr:row>0</xdr:row>
      <xdr:rowOff>73025</xdr:rowOff>
    </xdr:from>
    <xdr:to>
      <xdr:col>1</xdr:col>
      <xdr:colOff>4123940</xdr:colOff>
      <xdr:row>1</xdr:row>
      <xdr:rowOff>142875</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2100-000005000000}"/>
            </a:ext>
          </a:extLst>
        </xdr:cNvPr>
        <xdr:cNvSpPr/>
      </xdr:nvSpPr>
      <xdr:spPr>
        <a:xfrm>
          <a:off x="2933696" y="73025"/>
          <a:ext cx="1447419" cy="307975"/>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4</xdr:col>
      <xdr:colOff>409571</xdr:colOff>
      <xdr:row>0</xdr:row>
      <xdr:rowOff>76200</xdr:rowOff>
    </xdr:from>
    <xdr:to>
      <xdr:col>6</xdr:col>
      <xdr:colOff>571115</xdr:colOff>
      <xdr:row>1</xdr:row>
      <xdr:rowOff>142875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2200-000002000000}"/>
            </a:ext>
          </a:extLst>
        </xdr:cNvPr>
        <xdr:cNvSpPr/>
      </xdr:nvSpPr>
      <xdr:spPr>
        <a:xfrm>
          <a:off x="2486021" y="762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28575</xdr:colOff>
      <xdr:row>3</xdr:row>
      <xdr:rowOff>228600</xdr:rowOff>
    </xdr:from>
    <xdr:to>
      <xdr:col>5</xdr:col>
      <xdr:colOff>95250</xdr:colOff>
      <xdr:row>4</xdr:row>
      <xdr:rowOff>781050</xdr:rowOff>
    </xdr:to>
    <xdr:grpSp>
      <xdr:nvGrpSpPr>
        <xdr:cNvPr id="5" name="Group 4">
          <a:extLst>
            <a:ext uri="{FF2B5EF4-FFF2-40B4-BE49-F238E27FC236}">
              <a16:creationId xmlns:a16="http://schemas.microsoft.com/office/drawing/2014/main" id="{00000000-0008-0000-2300-000005000000}"/>
            </a:ext>
          </a:extLst>
        </xdr:cNvPr>
        <xdr:cNvGrpSpPr/>
      </xdr:nvGrpSpPr>
      <xdr:grpSpPr>
        <a:xfrm>
          <a:off x="5705475" y="838200"/>
          <a:ext cx="2600325" cy="806450"/>
          <a:chOff x="5667375" y="923938"/>
          <a:chExt cx="2486025" cy="809615"/>
        </a:xfrm>
      </xdr:grpSpPr>
      <mc:AlternateContent xmlns:mc="http://schemas.openxmlformats.org/markup-compatibility/2006">
        <mc:Choice xmlns:a14="http://schemas.microsoft.com/office/drawing/2010/main" Requires="a14">
          <xdr:sp macro="" textlink="">
            <xdr:nvSpPr>
              <xdr:cNvPr id="70658" name="Check Box 2" hidden="1">
                <a:extLst>
                  <a:ext uri="{63B3BB69-23CF-44E3-9099-C40C66FF867C}">
                    <a14:compatExt spid="_x0000_s70658"/>
                  </a:ext>
                  <a:ext uri="{FF2B5EF4-FFF2-40B4-BE49-F238E27FC236}">
                    <a16:creationId xmlns:a16="http://schemas.microsoft.com/office/drawing/2014/main" id="{00000000-0008-0000-2300-000002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59" name="Check Box 3" hidden="1">
                <a:extLst>
                  <a:ext uri="{63B3BB69-23CF-44E3-9099-C40C66FF867C}">
                    <a14:compatExt spid="_x0000_s70659"/>
                  </a:ext>
                  <a:ext uri="{FF2B5EF4-FFF2-40B4-BE49-F238E27FC236}">
                    <a16:creationId xmlns:a16="http://schemas.microsoft.com/office/drawing/2014/main" id="{00000000-0008-0000-2300-000003140100}"/>
                  </a:ext>
                </a:extLst>
              </xdr:cNvPr>
              <xdr:cNvSpPr/>
            </xdr:nvSpPr>
            <xdr:spPr bwMode="auto">
              <a:xfrm>
                <a:off x="6429375" y="923938"/>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60" name="Check Box 4" hidden="1">
                <a:extLst>
                  <a:ext uri="{63B3BB69-23CF-44E3-9099-C40C66FF867C}">
                    <a14:compatExt spid="_x0000_s70660"/>
                  </a:ext>
                  <a:ext uri="{FF2B5EF4-FFF2-40B4-BE49-F238E27FC236}">
                    <a16:creationId xmlns:a16="http://schemas.microsoft.com/office/drawing/2014/main" id="{00000000-0008-0000-2300-000004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61" name="Check Box 5" hidden="1">
                <a:extLst>
                  <a:ext uri="{63B3BB69-23CF-44E3-9099-C40C66FF867C}">
                    <a14:compatExt spid="_x0000_s70661"/>
                  </a:ext>
                  <a:ext uri="{FF2B5EF4-FFF2-40B4-BE49-F238E27FC236}">
                    <a16:creationId xmlns:a16="http://schemas.microsoft.com/office/drawing/2014/main" id="{00000000-0008-0000-2300-000005140100}"/>
                  </a:ext>
                </a:extLst>
              </xdr:cNvPr>
              <xdr:cNvSpPr/>
            </xdr:nvSpPr>
            <xdr:spPr bwMode="auto">
              <a:xfrm>
                <a:off x="5695950" y="1476379"/>
                <a:ext cx="1438275" cy="25717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3" name="TextBox 2">
            <a:extLst>
              <a:ext uri="{FF2B5EF4-FFF2-40B4-BE49-F238E27FC236}">
                <a16:creationId xmlns:a16="http://schemas.microsoft.com/office/drawing/2014/main" id="{00000000-0008-0000-2300-000003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4" name="TextBox 3">
            <a:extLst>
              <a:ext uri="{FF2B5EF4-FFF2-40B4-BE49-F238E27FC236}">
                <a16:creationId xmlns:a16="http://schemas.microsoft.com/office/drawing/2014/main" id="{00000000-0008-0000-2300-000004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10" name="TextBox 9">
            <a:extLst>
              <a:ext uri="{FF2B5EF4-FFF2-40B4-BE49-F238E27FC236}">
                <a16:creationId xmlns:a16="http://schemas.microsoft.com/office/drawing/2014/main" id="{00000000-0008-0000-2300-00000A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5</xdr:row>
      <xdr:rowOff>0</xdr:rowOff>
    </xdr:from>
    <xdr:to>
      <xdr:col>5</xdr:col>
      <xdr:colOff>66675</xdr:colOff>
      <xdr:row>5</xdr:row>
      <xdr:rowOff>809625</xdr:rowOff>
    </xdr:to>
    <xdr:grpSp>
      <xdr:nvGrpSpPr>
        <xdr:cNvPr id="28" name="Group 27">
          <a:extLst>
            <a:ext uri="{FF2B5EF4-FFF2-40B4-BE49-F238E27FC236}">
              <a16:creationId xmlns:a16="http://schemas.microsoft.com/office/drawing/2014/main" id="{00000000-0008-0000-2300-00001C000000}"/>
            </a:ext>
          </a:extLst>
        </xdr:cNvPr>
        <xdr:cNvGrpSpPr/>
      </xdr:nvGrpSpPr>
      <xdr:grpSpPr>
        <a:xfrm>
          <a:off x="5676900" y="17018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70" name="Check Box 14" hidden="1">
                <a:extLst>
                  <a:ext uri="{63B3BB69-23CF-44E3-9099-C40C66FF867C}">
                    <a14:compatExt spid="_x0000_s70670"/>
                  </a:ext>
                  <a:ext uri="{FF2B5EF4-FFF2-40B4-BE49-F238E27FC236}">
                    <a16:creationId xmlns:a16="http://schemas.microsoft.com/office/drawing/2014/main" id="{00000000-0008-0000-2300-00000E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71" name="Check Box 15" hidden="1">
                <a:extLst>
                  <a:ext uri="{63B3BB69-23CF-44E3-9099-C40C66FF867C}">
                    <a14:compatExt spid="_x0000_s70671"/>
                  </a:ext>
                  <a:ext uri="{FF2B5EF4-FFF2-40B4-BE49-F238E27FC236}">
                    <a16:creationId xmlns:a16="http://schemas.microsoft.com/office/drawing/2014/main" id="{00000000-0008-0000-2300-00000F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72" name="Check Box 16" hidden="1">
                <a:extLst>
                  <a:ext uri="{63B3BB69-23CF-44E3-9099-C40C66FF867C}">
                    <a14:compatExt spid="_x0000_s70672"/>
                  </a:ext>
                  <a:ext uri="{FF2B5EF4-FFF2-40B4-BE49-F238E27FC236}">
                    <a16:creationId xmlns:a16="http://schemas.microsoft.com/office/drawing/2014/main" id="{00000000-0008-0000-2300-000010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73" name="Check Box 17" hidden="1">
                <a:extLst>
                  <a:ext uri="{63B3BB69-23CF-44E3-9099-C40C66FF867C}">
                    <a14:compatExt spid="_x0000_s70673"/>
                  </a:ext>
                  <a:ext uri="{FF2B5EF4-FFF2-40B4-BE49-F238E27FC236}">
                    <a16:creationId xmlns:a16="http://schemas.microsoft.com/office/drawing/2014/main" id="{00000000-0008-0000-2300-000011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33" name="TextBox 32">
            <a:extLst>
              <a:ext uri="{FF2B5EF4-FFF2-40B4-BE49-F238E27FC236}">
                <a16:creationId xmlns:a16="http://schemas.microsoft.com/office/drawing/2014/main" id="{00000000-0008-0000-2300-000021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If Required:</a:t>
            </a:r>
          </a:p>
        </xdr:txBody>
      </xdr:sp>
      <xdr:sp macro="" textlink="">
        <xdr:nvSpPr>
          <xdr:cNvPr id="34" name="TextBox 33">
            <a:extLst>
              <a:ext uri="{FF2B5EF4-FFF2-40B4-BE49-F238E27FC236}">
                <a16:creationId xmlns:a16="http://schemas.microsoft.com/office/drawing/2014/main" id="{00000000-0008-0000-2300-000022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35" name="TextBox 34">
            <a:extLst>
              <a:ext uri="{FF2B5EF4-FFF2-40B4-BE49-F238E27FC236}">
                <a16:creationId xmlns:a16="http://schemas.microsoft.com/office/drawing/2014/main" id="{00000000-0008-0000-2300-000023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6</xdr:row>
      <xdr:rowOff>0</xdr:rowOff>
    </xdr:from>
    <xdr:to>
      <xdr:col>5</xdr:col>
      <xdr:colOff>66675</xdr:colOff>
      <xdr:row>6</xdr:row>
      <xdr:rowOff>809625</xdr:rowOff>
    </xdr:to>
    <xdr:grpSp>
      <xdr:nvGrpSpPr>
        <xdr:cNvPr id="36" name="Group 35">
          <a:extLst>
            <a:ext uri="{FF2B5EF4-FFF2-40B4-BE49-F238E27FC236}">
              <a16:creationId xmlns:a16="http://schemas.microsoft.com/office/drawing/2014/main" id="{00000000-0008-0000-2300-000024000000}"/>
            </a:ext>
          </a:extLst>
        </xdr:cNvPr>
        <xdr:cNvGrpSpPr/>
      </xdr:nvGrpSpPr>
      <xdr:grpSpPr>
        <a:xfrm>
          <a:off x="5676900" y="25400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74" name="Check Box 18" hidden="1">
                <a:extLst>
                  <a:ext uri="{63B3BB69-23CF-44E3-9099-C40C66FF867C}">
                    <a14:compatExt spid="_x0000_s70674"/>
                  </a:ext>
                  <a:ext uri="{FF2B5EF4-FFF2-40B4-BE49-F238E27FC236}">
                    <a16:creationId xmlns:a16="http://schemas.microsoft.com/office/drawing/2014/main" id="{00000000-0008-0000-2300-000012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75" name="Check Box 19" hidden="1">
                <a:extLst>
                  <a:ext uri="{63B3BB69-23CF-44E3-9099-C40C66FF867C}">
                    <a14:compatExt spid="_x0000_s70675"/>
                  </a:ext>
                  <a:ext uri="{FF2B5EF4-FFF2-40B4-BE49-F238E27FC236}">
                    <a16:creationId xmlns:a16="http://schemas.microsoft.com/office/drawing/2014/main" id="{00000000-0008-0000-2300-000013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76" name="Check Box 20" hidden="1">
                <a:extLst>
                  <a:ext uri="{63B3BB69-23CF-44E3-9099-C40C66FF867C}">
                    <a14:compatExt spid="_x0000_s70676"/>
                  </a:ext>
                  <a:ext uri="{FF2B5EF4-FFF2-40B4-BE49-F238E27FC236}">
                    <a16:creationId xmlns:a16="http://schemas.microsoft.com/office/drawing/2014/main" id="{00000000-0008-0000-2300-000014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77" name="Check Box 21" hidden="1">
                <a:extLst>
                  <a:ext uri="{63B3BB69-23CF-44E3-9099-C40C66FF867C}">
                    <a14:compatExt spid="_x0000_s70677"/>
                  </a:ext>
                  <a:ext uri="{FF2B5EF4-FFF2-40B4-BE49-F238E27FC236}">
                    <a16:creationId xmlns:a16="http://schemas.microsoft.com/office/drawing/2014/main" id="{00000000-0008-0000-2300-000015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41" name="TextBox 40">
            <a:extLst>
              <a:ext uri="{FF2B5EF4-FFF2-40B4-BE49-F238E27FC236}">
                <a16:creationId xmlns:a16="http://schemas.microsoft.com/office/drawing/2014/main" id="{00000000-0008-0000-2300-000029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42" name="TextBox 41">
            <a:extLst>
              <a:ext uri="{FF2B5EF4-FFF2-40B4-BE49-F238E27FC236}">
                <a16:creationId xmlns:a16="http://schemas.microsoft.com/office/drawing/2014/main" id="{00000000-0008-0000-2300-00002A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43" name="TextBox 42">
            <a:extLst>
              <a:ext uri="{FF2B5EF4-FFF2-40B4-BE49-F238E27FC236}">
                <a16:creationId xmlns:a16="http://schemas.microsoft.com/office/drawing/2014/main" id="{00000000-0008-0000-2300-00002B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7</xdr:row>
      <xdr:rowOff>0</xdr:rowOff>
    </xdr:from>
    <xdr:to>
      <xdr:col>5</xdr:col>
      <xdr:colOff>66675</xdr:colOff>
      <xdr:row>7</xdr:row>
      <xdr:rowOff>809625</xdr:rowOff>
    </xdr:to>
    <xdr:grpSp>
      <xdr:nvGrpSpPr>
        <xdr:cNvPr id="44" name="Group 43">
          <a:extLst>
            <a:ext uri="{FF2B5EF4-FFF2-40B4-BE49-F238E27FC236}">
              <a16:creationId xmlns:a16="http://schemas.microsoft.com/office/drawing/2014/main" id="{00000000-0008-0000-2300-00002C000000}"/>
            </a:ext>
          </a:extLst>
        </xdr:cNvPr>
        <xdr:cNvGrpSpPr/>
      </xdr:nvGrpSpPr>
      <xdr:grpSpPr>
        <a:xfrm>
          <a:off x="5676900" y="33782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78" name="Check Box 22" hidden="1">
                <a:extLst>
                  <a:ext uri="{63B3BB69-23CF-44E3-9099-C40C66FF867C}">
                    <a14:compatExt spid="_x0000_s70678"/>
                  </a:ext>
                  <a:ext uri="{FF2B5EF4-FFF2-40B4-BE49-F238E27FC236}">
                    <a16:creationId xmlns:a16="http://schemas.microsoft.com/office/drawing/2014/main" id="{00000000-0008-0000-2300-000016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79" name="Check Box 23" hidden="1">
                <a:extLst>
                  <a:ext uri="{63B3BB69-23CF-44E3-9099-C40C66FF867C}">
                    <a14:compatExt spid="_x0000_s70679"/>
                  </a:ext>
                  <a:ext uri="{FF2B5EF4-FFF2-40B4-BE49-F238E27FC236}">
                    <a16:creationId xmlns:a16="http://schemas.microsoft.com/office/drawing/2014/main" id="{00000000-0008-0000-2300-000017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80" name="Check Box 24" hidden="1">
                <a:extLst>
                  <a:ext uri="{63B3BB69-23CF-44E3-9099-C40C66FF867C}">
                    <a14:compatExt spid="_x0000_s70680"/>
                  </a:ext>
                  <a:ext uri="{FF2B5EF4-FFF2-40B4-BE49-F238E27FC236}">
                    <a16:creationId xmlns:a16="http://schemas.microsoft.com/office/drawing/2014/main" id="{00000000-0008-0000-2300-000018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81" name="Check Box 25" hidden="1">
                <a:extLst>
                  <a:ext uri="{63B3BB69-23CF-44E3-9099-C40C66FF867C}">
                    <a14:compatExt spid="_x0000_s70681"/>
                  </a:ext>
                  <a:ext uri="{FF2B5EF4-FFF2-40B4-BE49-F238E27FC236}">
                    <a16:creationId xmlns:a16="http://schemas.microsoft.com/office/drawing/2014/main" id="{00000000-0008-0000-2300-000019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49" name="TextBox 48">
            <a:extLst>
              <a:ext uri="{FF2B5EF4-FFF2-40B4-BE49-F238E27FC236}">
                <a16:creationId xmlns:a16="http://schemas.microsoft.com/office/drawing/2014/main" id="{00000000-0008-0000-2300-000031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50" name="TextBox 49">
            <a:extLst>
              <a:ext uri="{FF2B5EF4-FFF2-40B4-BE49-F238E27FC236}">
                <a16:creationId xmlns:a16="http://schemas.microsoft.com/office/drawing/2014/main" id="{00000000-0008-0000-2300-000032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51" name="TextBox 50">
            <a:extLst>
              <a:ext uri="{FF2B5EF4-FFF2-40B4-BE49-F238E27FC236}">
                <a16:creationId xmlns:a16="http://schemas.microsoft.com/office/drawing/2014/main" id="{00000000-0008-0000-2300-000033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8</xdr:row>
      <xdr:rowOff>0</xdr:rowOff>
    </xdr:from>
    <xdr:to>
      <xdr:col>5</xdr:col>
      <xdr:colOff>66675</xdr:colOff>
      <xdr:row>8</xdr:row>
      <xdr:rowOff>809625</xdr:rowOff>
    </xdr:to>
    <xdr:grpSp>
      <xdr:nvGrpSpPr>
        <xdr:cNvPr id="52" name="Group 51">
          <a:extLst>
            <a:ext uri="{FF2B5EF4-FFF2-40B4-BE49-F238E27FC236}">
              <a16:creationId xmlns:a16="http://schemas.microsoft.com/office/drawing/2014/main" id="{00000000-0008-0000-2300-000034000000}"/>
            </a:ext>
          </a:extLst>
        </xdr:cNvPr>
        <xdr:cNvGrpSpPr/>
      </xdr:nvGrpSpPr>
      <xdr:grpSpPr>
        <a:xfrm>
          <a:off x="5676900" y="42164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82" name="Check Box 26" hidden="1">
                <a:extLst>
                  <a:ext uri="{63B3BB69-23CF-44E3-9099-C40C66FF867C}">
                    <a14:compatExt spid="_x0000_s70682"/>
                  </a:ext>
                  <a:ext uri="{FF2B5EF4-FFF2-40B4-BE49-F238E27FC236}">
                    <a16:creationId xmlns:a16="http://schemas.microsoft.com/office/drawing/2014/main" id="{00000000-0008-0000-2300-00001A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83" name="Check Box 27" hidden="1">
                <a:extLst>
                  <a:ext uri="{63B3BB69-23CF-44E3-9099-C40C66FF867C}">
                    <a14:compatExt spid="_x0000_s70683"/>
                  </a:ext>
                  <a:ext uri="{FF2B5EF4-FFF2-40B4-BE49-F238E27FC236}">
                    <a16:creationId xmlns:a16="http://schemas.microsoft.com/office/drawing/2014/main" id="{00000000-0008-0000-2300-00001B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84" name="Check Box 28" hidden="1">
                <a:extLst>
                  <a:ext uri="{63B3BB69-23CF-44E3-9099-C40C66FF867C}">
                    <a14:compatExt spid="_x0000_s70684"/>
                  </a:ext>
                  <a:ext uri="{FF2B5EF4-FFF2-40B4-BE49-F238E27FC236}">
                    <a16:creationId xmlns:a16="http://schemas.microsoft.com/office/drawing/2014/main" id="{00000000-0008-0000-2300-00001C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85" name="Check Box 29" hidden="1">
                <a:extLst>
                  <a:ext uri="{63B3BB69-23CF-44E3-9099-C40C66FF867C}">
                    <a14:compatExt spid="_x0000_s70685"/>
                  </a:ext>
                  <a:ext uri="{FF2B5EF4-FFF2-40B4-BE49-F238E27FC236}">
                    <a16:creationId xmlns:a16="http://schemas.microsoft.com/office/drawing/2014/main" id="{00000000-0008-0000-2300-00001D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57" name="TextBox 56">
            <a:extLst>
              <a:ext uri="{FF2B5EF4-FFF2-40B4-BE49-F238E27FC236}">
                <a16:creationId xmlns:a16="http://schemas.microsoft.com/office/drawing/2014/main" id="{00000000-0008-0000-2300-000039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58" name="TextBox 57">
            <a:extLst>
              <a:ext uri="{FF2B5EF4-FFF2-40B4-BE49-F238E27FC236}">
                <a16:creationId xmlns:a16="http://schemas.microsoft.com/office/drawing/2014/main" id="{00000000-0008-0000-2300-00003A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59" name="TextBox 58">
            <a:extLst>
              <a:ext uri="{FF2B5EF4-FFF2-40B4-BE49-F238E27FC236}">
                <a16:creationId xmlns:a16="http://schemas.microsoft.com/office/drawing/2014/main" id="{00000000-0008-0000-2300-00003B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9</xdr:row>
      <xdr:rowOff>0</xdr:rowOff>
    </xdr:from>
    <xdr:to>
      <xdr:col>5</xdr:col>
      <xdr:colOff>66675</xdr:colOff>
      <xdr:row>9</xdr:row>
      <xdr:rowOff>809625</xdr:rowOff>
    </xdr:to>
    <xdr:grpSp>
      <xdr:nvGrpSpPr>
        <xdr:cNvPr id="60" name="Group 59">
          <a:extLst>
            <a:ext uri="{FF2B5EF4-FFF2-40B4-BE49-F238E27FC236}">
              <a16:creationId xmlns:a16="http://schemas.microsoft.com/office/drawing/2014/main" id="{00000000-0008-0000-2300-00003C000000}"/>
            </a:ext>
          </a:extLst>
        </xdr:cNvPr>
        <xdr:cNvGrpSpPr/>
      </xdr:nvGrpSpPr>
      <xdr:grpSpPr>
        <a:xfrm>
          <a:off x="5676900" y="50546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86" name="Check Box 30" hidden="1">
                <a:extLst>
                  <a:ext uri="{63B3BB69-23CF-44E3-9099-C40C66FF867C}">
                    <a14:compatExt spid="_x0000_s70686"/>
                  </a:ext>
                  <a:ext uri="{FF2B5EF4-FFF2-40B4-BE49-F238E27FC236}">
                    <a16:creationId xmlns:a16="http://schemas.microsoft.com/office/drawing/2014/main" id="{00000000-0008-0000-2300-00001E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87" name="Check Box 31" hidden="1">
                <a:extLst>
                  <a:ext uri="{63B3BB69-23CF-44E3-9099-C40C66FF867C}">
                    <a14:compatExt spid="_x0000_s70687"/>
                  </a:ext>
                  <a:ext uri="{FF2B5EF4-FFF2-40B4-BE49-F238E27FC236}">
                    <a16:creationId xmlns:a16="http://schemas.microsoft.com/office/drawing/2014/main" id="{00000000-0008-0000-2300-00001F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88" name="Check Box 32" hidden="1">
                <a:extLst>
                  <a:ext uri="{63B3BB69-23CF-44E3-9099-C40C66FF867C}">
                    <a14:compatExt spid="_x0000_s70688"/>
                  </a:ext>
                  <a:ext uri="{FF2B5EF4-FFF2-40B4-BE49-F238E27FC236}">
                    <a16:creationId xmlns:a16="http://schemas.microsoft.com/office/drawing/2014/main" id="{00000000-0008-0000-2300-000020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89" name="Check Box 33" hidden="1">
                <a:extLst>
                  <a:ext uri="{63B3BB69-23CF-44E3-9099-C40C66FF867C}">
                    <a14:compatExt spid="_x0000_s70689"/>
                  </a:ext>
                  <a:ext uri="{FF2B5EF4-FFF2-40B4-BE49-F238E27FC236}">
                    <a16:creationId xmlns:a16="http://schemas.microsoft.com/office/drawing/2014/main" id="{00000000-0008-0000-2300-000021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65" name="TextBox 64">
            <a:extLst>
              <a:ext uri="{FF2B5EF4-FFF2-40B4-BE49-F238E27FC236}">
                <a16:creationId xmlns:a16="http://schemas.microsoft.com/office/drawing/2014/main" id="{00000000-0008-0000-2300-000041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66" name="TextBox 65">
            <a:extLst>
              <a:ext uri="{FF2B5EF4-FFF2-40B4-BE49-F238E27FC236}">
                <a16:creationId xmlns:a16="http://schemas.microsoft.com/office/drawing/2014/main" id="{00000000-0008-0000-2300-000042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67" name="TextBox 66">
            <a:extLst>
              <a:ext uri="{FF2B5EF4-FFF2-40B4-BE49-F238E27FC236}">
                <a16:creationId xmlns:a16="http://schemas.microsoft.com/office/drawing/2014/main" id="{00000000-0008-0000-2300-000043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10</xdr:row>
      <xdr:rowOff>0</xdr:rowOff>
    </xdr:from>
    <xdr:to>
      <xdr:col>5</xdr:col>
      <xdr:colOff>66675</xdr:colOff>
      <xdr:row>10</xdr:row>
      <xdr:rowOff>809625</xdr:rowOff>
    </xdr:to>
    <xdr:grpSp>
      <xdr:nvGrpSpPr>
        <xdr:cNvPr id="68" name="Group 67">
          <a:extLst>
            <a:ext uri="{FF2B5EF4-FFF2-40B4-BE49-F238E27FC236}">
              <a16:creationId xmlns:a16="http://schemas.microsoft.com/office/drawing/2014/main" id="{00000000-0008-0000-2300-000044000000}"/>
            </a:ext>
          </a:extLst>
        </xdr:cNvPr>
        <xdr:cNvGrpSpPr/>
      </xdr:nvGrpSpPr>
      <xdr:grpSpPr>
        <a:xfrm>
          <a:off x="5676900" y="58928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90" name="Check Box 34" hidden="1">
                <a:extLst>
                  <a:ext uri="{63B3BB69-23CF-44E3-9099-C40C66FF867C}">
                    <a14:compatExt spid="_x0000_s70690"/>
                  </a:ext>
                  <a:ext uri="{FF2B5EF4-FFF2-40B4-BE49-F238E27FC236}">
                    <a16:creationId xmlns:a16="http://schemas.microsoft.com/office/drawing/2014/main" id="{00000000-0008-0000-2300-000022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91" name="Check Box 35" hidden="1">
                <a:extLst>
                  <a:ext uri="{63B3BB69-23CF-44E3-9099-C40C66FF867C}">
                    <a14:compatExt spid="_x0000_s70691"/>
                  </a:ext>
                  <a:ext uri="{FF2B5EF4-FFF2-40B4-BE49-F238E27FC236}">
                    <a16:creationId xmlns:a16="http://schemas.microsoft.com/office/drawing/2014/main" id="{00000000-0008-0000-2300-000023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92" name="Check Box 36" hidden="1">
                <a:extLst>
                  <a:ext uri="{63B3BB69-23CF-44E3-9099-C40C66FF867C}">
                    <a14:compatExt spid="_x0000_s70692"/>
                  </a:ext>
                  <a:ext uri="{FF2B5EF4-FFF2-40B4-BE49-F238E27FC236}">
                    <a16:creationId xmlns:a16="http://schemas.microsoft.com/office/drawing/2014/main" id="{00000000-0008-0000-2300-000024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93" name="Check Box 37" hidden="1">
                <a:extLst>
                  <a:ext uri="{63B3BB69-23CF-44E3-9099-C40C66FF867C}">
                    <a14:compatExt spid="_x0000_s70693"/>
                  </a:ext>
                  <a:ext uri="{FF2B5EF4-FFF2-40B4-BE49-F238E27FC236}">
                    <a16:creationId xmlns:a16="http://schemas.microsoft.com/office/drawing/2014/main" id="{00000000-0008-0000-2300-000025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73" name="TextBox 72">
            <a:extLst>
              <a:ext uri="{FF2B5EF4-FFF2-40B4-BE49-F238E27FC236}">
                <a16:creationId xmlns:a16="http://schemas.microsoft.com/office/drawing/2014/main" id="{00000000-0008-0000-2300-000049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74" name="TextBox 73">
            <a:extLst>
              <a:ext uri="{FF2B5EF4-FFF2-40B4-BE49-F238E27FC236}">
                <a16:creationId xmlns:a16="http://schemas.microsoft.com/office/drawing/2014/main" id="{00000000-0008-0000-2300-00004A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75" name="TextBox 74">
            <a:extLst>
              <a:ext uri="{FF2B5EF4-FFF2-40B4-BE49-F238E27FC236}">
                <a16:creationId xmlns:a16="http://schemas.microsoft.com/office/drawing/2014/main" id="{00000000-0008-0000-2300-00004B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11</xdr:row>
      <xdr:rowOff>0</xdr:rowOff>
    </xdr:from>
    <xdr:to>
      <xdr:col>5</xdr:col>
      <xdr:colOff>66675</xdr:colOff>
      <xdr:row>11</xdr:row>
      <xdr:rowOff>809625</xdr:rowOff>
    </xdr:to>
    <xdr:grpSp>
      <xdr:nvGrpSpPr>
        <xdr:cNvPr id="76" name="Group 75">
          <a:extLst>
            <a:ext uri="{FF2B5EF4-FFF2-40B4-BE49-F238E27FC236}">
              <a16:creationId xmlns:a16="http://schemas.microsoft.com/office/drawing/2014/main" id="{00000000-0008-0000-2300-00004C000000}"/>
            </a:ext>
          </a:extLst>
        </xdr:cNvPr>
        <xdr:cNvGrpSpPr/>
      </xdr:nvGrpSpPr>
      <xdr:grpSpPr>
        <a:xfrm>
          <a:off x="5676900" y="67310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94" name="Check Box 38" hidden="1">
                <a:extLst>
                  <a:ext uri="{63B3BB69-23CF-44E3-9099-C40C66FF867C}">
                    <a14:compatExt spid="_x0000_s70694"/>
                  </a:ext>
                  <a:ext uri="{FF2B5EF4-FFF2-40B4-BE49-F238E27FC236}">
                    <a16:creationId xmlns:a16="http://schemas.microsoft.com/office/drawing/2014/main" id="{00000000-0008-0000-2300-000026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95" name="Check Box 39" hidden="1">
                <a:extLst>
                  <a:ext uri="{63B3BB69-23CF-44E3-9099-C40C66FF867C}">
                    <a14:compatExt spid="_x0000_s70695"/>
                  </a:ext>
                  <a:ext uri="{FF2B5EF4-FFF2-40B4-BE49-F238E27FC236}">
                    <a16:creationId xmlns:a16="http://schemas.microsoft.com/office/drawing/2014/main" id="{00000000-0008-0000-2300-000027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696" name="Check Box 40" hidden="1">
                <a:extLst>
                  <a:ext uri="{63B3BB69-23CF-44E3-9099-C40C66FF867C}">
                    <a14:compatExt spid="_x0000_s70696"/>
                  </a:ext>
                  <a:ext uri="{FF2B5EF4-FFF2-40B4-BE49-F238E27FC236}">
                    <a16:creationId xmlns:a16="http://schemas.microsoft.com/office/drawing/2014/main" id="{00000000-0008-0000-2300-000028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697" name="Check Box 41" hidden="1">
                <a:extLst>
                  <a:ext uri="{63B3BB69-23CF-44E3-9099-C40C66FF867C}">
                    <a14:compatExt spid="_x0000_s70697"/>
                  </a:ext>
                  <a:ext uri="{FF2B5EF4-FFF2-40B4-BE49-F238E27FC236}">
                    <a16:creationId xmlns:a16="http://schemas.microsoft.com/office/drawing/2014/main" id="{00000000-0008-0000-2300-000029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81" name="TextBox 80">
            <a:extLst>
              <a:ext uri="{FF2B5EF4-FFF2-40B4-BE49-F238E27FC236}">
                <a16:creationId xmlns:a16="http://schemas.microsoft.com/office/drawing/2014/main" id="{00000000-0008-0000-2300-000051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82" name="TextBox 81">
            <a:extLst>
              <a:ext uri="{FF2B5EF4-FFF2-40B4-BE49-F238E27FC236}">
                <a16:creationId xmlns:a16="http://schemas.microsoft.com/office/drawing/2014/main" id="{00000000-0008-0000-2300-000052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83" name="TextBox 82">
            <a:extLst>
              <a:ext uri="{FF2B5EF4-FFF2-40B4-BE49-F238E27FC236}">
                <a16:creationId xmlns:a16="http://schemas.microsoft.com/office/drawing/2014/main" id="{00000000-0008-0000-2300-000053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12</xdr:row>
      <xdr:rowOff>0</xdr:rowOff>
    </xdr:from>
    <xdr:to>
      <xdr:col>5</xdr:col>
      <xdr:colOff>66675</xdr:colOff>
      <xdr:row>12</xdr:row>
      <xdr:rowOff>809625</xdr:rowOff>
    </xdr:to>
    <xdr:grpSp>
      <xdr:nvGrpSpPr>
        <xdr:cNvPr id="84" name="Group 83">
          <a:extLst>
            <a:ext uri="{FF2B5EF4-FFF2-40B4-BE49-F238E27FC236}">
              <a16:creationId xmlns:a16="http://schemas.microsoft.com/office/drawing/2014/main" id="{00000000-0008-0000-2300-000054000000}"/>
            </a:ext>
          </a:extLst>
        </xdr:cNvPr>
        <xdr:cNvGrpSpPr/>
      </xdr:nvGrpSpPr>
      <xdr:grpSpPr>
        <a:xfrm>
          <a:off x="5676900" y="75692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698" name="Check Box 42" hidden="1">
                <a:extLst>
                  <a:ext uri="{63B3BB69-23CF-44E3-9099-C40C66FF867C}">
                    <a14:compatExt spid="_x0000_s70698"/>
                  </a:ext>
                  <a:ext uri="{FF2B5EF4-FFF2-40B4-BE49-F238E27FC236}">
                    <a16:creationId xmlns:a16="http://schemas.microsoft.com/office/drawing/2014/main" id="{00000000-0008-0000-2300-00002A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699" name="Check Box 43" hidden="1">
                <a:extLst>
                  <a:ext uri="{63B3BB69-23CF-44E3-9099-C40C66FF867C}">
                    <a14:compatExt spid="_x0000_s70699"/>
                  </a:ext>
                  <a:ext uri="{FF2B5EF4-FFF2-40B4-BE49-F238E27FC236}">
                    <a16:creationId xmlns:a16="http://schemas.microsoft.com/office/drawing/2014/main" id="{00000000-0008-0000-2300-00002B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700" name="Check Box 44" hidden="1">
                <a:extLst>
                  <a:ext uri="{63B3BB69-23CF-44E3-9099-C40C66FF867C}">
                    <a14:compatExt spid="_x0000_s70700"/>
                  </a:ext>
                  <a:ext uri="{FF2B5EF4-FFF2-40B4-BE49-F238E27FC236}">
                    <a16:creationId xmlns:a16="http://schemas.microsoft.com/office/drawing/2014/main" id="{00000000-0008-0000-2300-00002C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701" name="Check Box 45" hidden="1">
                <a:extLst>
                  <a:ext uri="{63B3BB69-23CF-44E3-9099-C40C66FF867C}">
                    <a14:compatExt spid="_x0000_s70701"/>
                  </a:ext>
                  <a:ext uri="{FF2B5EF4-FFF2-40B4-BE49-F238E27FC236}">
                    <a16:creationId xmlns:a16="http://schemas.microsoft.com/office/drawing/2014/main" id="{00000000-0008-0000-2300-00002D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89" name="TextBox 88">
            <a:extLst>
              <a:ext uri="{FF2B5EF4-FFF2-40B4-BE49-F238E27FC236}">
                <a16:creationId xmlns:a16="http://schemas.microsoft.com/office/drawing/2014/main" id="{00000000-0008-0000-2300-000059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90" name="TextBox 89">
            <a:extLst>
              <a:ext uri="{FF2B5EF4-FFF2-40B4-BE49-F238E27FC236}">
                <a16:creationId xmlns:a16="http://schemas.microsoft.com/office/drawing/2014/main" id="{00000000-0008-0000-2300-00005A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91" name="TextBox 90">
            <a:extLst>
              <a:ext uri="{FF2B5EF4-FFF2-40B4-BE49-F238E27FC236}">
                <a16:creationId xmlns:a16="http://schemas.microsoft.com/office/drawing/2014/main" id="{00000000-0008-0000-2300-00005B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13</xdr:row>
      <xdr:rowOff>0</xdr:rowOff>
    </xdr:from>
    <xdr:to>
      <xdr:col>5</xdr:col>
      <xdr:colOff>66675</xdr:colOff>
      <xdr:row>13</xdr:row>
      <xdr:rowOff>809625</xdr:rowOff>
    </xdr:to>
    <xdr:grpSp>
      <xdr:nvGrpSpPr>
        <xdr:cNvPr id="92" name="Group 91">
          <a:extLst>
            <a:ext uri="{FF2B5EF4-FFF2-40B4-BE49-F238E27FC236}">
              <a16:creationId xmlns:a16="http://schemas.microsoft.com/office/drawing/2014/main" id="{00000000-0008-0000-2300-00005C000000}"/>
            </a:ext>
          </a:extLst>
        </xdr:cNvPr>
        <xdr:cNvGrpSpPr/>
      </xdr:nvGrpSpPr>
      <xdr:grpSpPr>
        <a:xfrm>
          <a:off x="5676900" y="84074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702" name="Check Box 46" hidden="1">
                <a:extLst>
                  <a:ext uri="{63B3BB69-23CF-44E3-9099-C40C66FF867C}">
                    <a14:compatExt spid="_x0000_s70702"/>
                  </a:ext>
                  <a:ext uri="{FF2B5EF4-FFF2-40B4-BE49-F238E27FC236}">
                    <a16:creationId xmlns:a16="http://schemas.microsoft.com/office/drawing/2014/main" id="{00000000-0008-0000-2300-00002E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703" name="Check Box 47" hidden="1">
                <a:extLst>
                  <a:ext uri="{63B3BB69-23CF-44E3-9099-C40C66FF867C}">
                    <a14:compatExt spid="_x0000_s70703"/>
                  </a:ext>
                  <a:ext uri="{FF2B5EF4-FFF2-40B4-BE49-F238E27FC236}">
                    <a16:creationId xmlns:a16="http://schemas.microsoft.com/office/drawing/2014/main" id="{00000000-0008-0000-2300-00002F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704" name="Check Box 48" hidden="1">
                <a:extLst>
                  <a:ext uri="{63B3BB69-23CF-44E3-9099-C40C66FF867C}">
                    <a14:compatExt spid="_x0000_s70704"/>
                  </a:ext>
                  <a:ext uri="{FF2B5EF4-FFF2-40B4-BE49-F238E27FC236}">
                    <a16:creationId xmlns:a16="http://schemas.microsoft.com/office/drawing/2014/main" id="{00000000-0008-0000-2300-000030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705" name="Check Box 49" hidden="1">
                <a:extLst>
                  <a:ext uri="{63B3BB69-23CF-44E3-9099-C40C66FF867C}">
                    <a14:compatExt spid="_x0000_s70705"/>
                  </a:ext>
                  <a:ext uri="{FF2B5EF4-FFF2-40B4-BE49-F238E27FC236}">
                    <a16:creationId xmlns:a16="http://schemas.microsoft.com/office/drawing/2014/main" id="{00000000-0008-0000-2300-000031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97" name="TextBox 96">
            <a:extLst>
              <a:ext uri="{FF2B5EF4-FFF2-40B4-BE49-F238E27FC236}">
                <a16:creationId xmlns:a16="http://schemas.microsoft.com/office/drawing/2014/main" id="{00000000-0008-0000-2300-000061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98" name="TextBox 97">
            <a:extLst>
              <a:ext uri="{FF2B5EF4-FFF2-40B4-BE49-F238E27FC236}">
                <a16:creationId xmlns:a16="http://schemas.microsoft.com/office/drawing/2014/main" id="{00000000-0008-0000-2300-000062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99" name="TextBox 98">
            <a:extLst>
              <a:ext uri="{FF2B5EF4-FFF2-40B4-BE49-F238E27FC236}">
                <a16:creationId xmlns:a16="http://schemas.microsoft.com/office/drawing/2014/main" id="{00000000-0008-0000-2300-000063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14</xdr:row>
      <xdr:rowOff>0</xdr:rowOff>
    </xdr:from>
    <xdr:to>
      <xdr:col>5</xdr:col>
      <xdr:colOff>66675</xdr:colOff>
      <xdr:row>14</xdr:row>
      <xdr:rowOff>809625</xdr:rowOff>
    </xdr:to>
    <xdr:grpSp>
      <xdr:nvGrpSpPr>
        <xdr:cNvPr id="100" name="Group 99">
          <a:extLst>
            <a:ext uri="{FF2B5EF4-FFF2-40B4-BE49-F238E27FC236}">
              <a16:creationId xmlns:a16="http://schemas.microsoft.com/office/drawing/2014/main" id="{00000000-0008-0000-2300-000064000000}"/>
            </a:ext>
          </a:extLst>
        </xdr:cNvPr>
        <xdr:cNvGrpSpPr/>
      </xdr:nvGrpSpPr>
      <xdr:grpSpPr>
        <a:xfrm>
          <a:off x="5676900" y="92456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706" name="Check Box 50" hidden="1">
                <a:extLst>
                  <a:ext uri="{63B3BB69-23CF-44E3-9099-C40C66FF867C}">
                    <a14:compatExt spid="_x0000_s70706"/>
                  </a:ext>
                  <a:ext uri="{FF2B5EF4-FFF2-40B4-BE49-F238E27FC236}">
                    <a16:creationId xmlns:a16="http://schemas.microsoft.com/office/drawing/2014/main" id="{00000000-0008-0000-2300-000032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707" name="Check Box 51" hidden="1">
                <a:extLst>
                  <a:ext uri="{63B3BB69-23CF-44E3-9099-C40C66FF867C}">
                    <a14:compatExt spid="_x0000_s70707"/>
                  </a:ext>
                  <a:ext uri="{FF2B5EF4-FFF2-40B4-BE49-F238E27FC236}">
                    <a16:creationId xmlns:a16="http://schemas.microsoft.com/office/drawing/2014/main" id="{00000000-0008-0000-2300-000033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708" name="Check Box 52" hidden="1">
                <a:extLst>
                  <a:ext uri="{63B3BB69-23CF-44E3-9099-C40C66FF867C}">
                    <a14:compatExt spid="_x0000_s70708"/>
                  </a:ext>
                  <a:ext uri="{FF2B5EF4-FFF2-40B4-BE49-F238E27FC236}">
                    <a16:creationId xmlns:a16="http://schemas.microsoft.com/office/drawing/2014/main" id="{00000000-0008-0000-2300-000034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709" name="Check Box 53" hidden="1">
                <a:extLst>
                  <a:ext uri="{63B3BB69-23CF-44E3-9099-C40C66FF867C}">
                    <a14:compatExt spid="_x0000_s70709"/>
                  </a:ext>
                  <a:ext uri="{FF2B5EF4-FFF2-40B4-BE49-F238E27FC236}">
                    <a16:creationId xmlns:a16="http://schemas.microsoft.com/office/drawing/2014/main" id="{00000000-0008-0000-2300-000035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105" name="TextBox 104">
            <a:extLst>
              <a:ext uri="{FF2B5EF4-FFF2-40B4-BE49-F238E27FC236}">
                <a16:creationId xmlns:a16="http://schemas.microsoft.com/office/drawing/2014/main" id="{00000000-0008-0000-2300-000069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106" name="TextBox 105">
            <a:extLst>
              <a:ext uri="{FF2B5EF4-FFF2-40B4-BE49-F238E27FC236}">
                <a16:creationId xmlns:a16="http://schemas.microsoft.com/office/drawing/2014/main" id="{00000000-0008-0000-2300-00006A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107" name="TextBox 106">
            <a:extLst>
              <a:ext uri="{FF2B5EF4-FFF2-40B4-BE49-F238E27FC236}">
                <a16:creationId xmlns:a16="http://schemas.microsoft.com/office/drawing/2014/main" id="{00000000-0008-0000-2300-00006B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2</xdr:col>
      <xdr:colOff>1085846</xdr:colOff>
      <xdr:row>0</xdr:row>
      <xdr:rowOff>104775</xdr:rowOff>
    </xdr:from>
    <xdr:to>
      <xdr:col>3</xdr:col>
      <xdr:colOff>790190</xdr:colOff>
      <xdr:row>1</xdr:row>
      <xdr:rowOff>171450</xdr:rowOff>
    </xdr:to>
    <xdr:sp macro="" textlink="">
      <xdr:nvSpPr>
        <xdr:cNvPr id="93" name="Rectangle 92">
          <a:hlinkClick xmlns:r="http://schemas.openxmlformats.org/officeDocument/2006/relationships" r:id="rId1"/>
          <a:extLst>
            <a:ext uri="{FF2B5EF4-FFF2-40B4-BE49-F238E27FC236}">
              <a16:creationId xmlns:a16="http://schemas.microsoft.com/office/drawing/2014/main" id="{00000000-0008-0000-2300-00005D000000}"/>
            </a:ext>
          </a:extLst>
        </xdr:cNvPr>
        <xdr:cNvSpPr/>
      </xdr:nvSpPr>
      <xdr:spPr>
        <a:xfrm>
          <a:off x="3143246" y="10477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twoCellAnchor>
    <xdr:from>
      <xdr:col>4</xdr:col>
      <xdr:colOff>0</xdr:colOff>
      <xdr:row>15</xdr:row>
      <xdr:rowOff>0</xdr:rowOff>
    </xdr:from>
    <xdr:to>
      <xdr:col>5</xdr:col>
      <xdr:colOff>66675</xdr:colOff>
      <xdr:row>16</xdr:row>
      <xdr:rowOff>0</xdr:rowOff>
    </xdr:to>
    <xdr:grpSp>
      <xdr:nvGrpSpPr>
        <xdr:cNvPr id="94" name="Group 93">
          <a:extLst>
            <a:ext uri="{FF2B5EF4-FFF2-40B4-BE49-F238E27FC236}">
              <a16:creationId xmlns:a16="http://schemas.microsoft.com/office/drawing/2014/main" id="{00000000-0008-0000-2300-00005E000000}"/>
            </a:ext>
          </a:extLst>
        </xdr:cNvPr>
        <xdr:cNvGrpSpPr/>
      </xdr:nvGrpSpPr>
      <xdr:grpSpPr>
        <a:xfrm>
          <a:off x="5676900" y="10083800"/>
          <a:ext cx="2600325" cy="838200"/>
          <a:chOff x="5667375" y="923923"/>
          <a:chExt cx="2486025" cy="809631"/>
        </a:xfrm>
      </xdr:grpSpPr>
      <mc:AlternateContent xmlns:mc="http://schemas.openxmlformats.org/markup-compatibility/2006">
        <mc:Choice xmlns:a14="http://schemas.microsoft.com/office/drawing/2010/main" Requires="a14">
          <xdr:sp macro="" textlink="">
            <xdr:nvSpPr>
              <xdr:cNvPr id="70710" name="Check Box 54" hidden="1">
                <a:extLst>
                  <a:ext uri="{63B3BB69-23CF-44E3-9099-C40C66FF867C}">
                    <a14:compatExt spid="_x0000_s70710"/>
                  </a:ext>
                  <a:ext uri="{FF2B5EF4-FFF2-40B4-BE49-F238E27FC236}">
                    <a16:creationId xmlns:a16="http://schemas.microsoft.com/office/drawing/2014/main" id="{00000000-0008-0000-2300-000036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711" name="Check Box 55" hidden="1">
                <a:extLst>
                  <a:ext uri="{63B3BB69-23CF-44E3-9099-C40C66FF867C}">
                    <a14:compatExt spid="_x0000_s70711"/>
                  </a:ext>
                  <a:ext uri="{FF2B5EF4-FFF2-40B4-BE49-F238E27FC236}">
                    <a16:creationId xmlns:a16="http://schemas.microsoft.com/office/drawing/2014/main" id="{00000000-0008-0000-2300-000037140100}"/>
                  </a:ext>
                </a:extLst>
              </xdr:cNvPr>
              <xdr:cNvSpPr/>
            </xdr:nvSpPr>
            <xdr:spPr bwMode="auto">
              <a:xfrm>
                <a:off x="6429375" y="923923"/>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712" name="Check Box 56" hidden="1">
                <a:extLst>
                  <a:ext uri="{63B3BB69-23CF-44E3-9099-C40C66FF867C}">
                    <a14:compatExt spid="_x0000_s70712"/>
                  </a:ext>
                  <a:ext uri="{FF2B5EF4-FFF2-40B4-BE49-F238E27FC236}">
                    <a16:creationId xmlns:a16="http://schemas.microsoft.com/office/drawing/2014/main" id="{00000000-0008-0000-2300-000038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713" name="Check Box 57" hidden="1">
                <a:extLst>
                  <a:ext uri="{63B3BB69-23CF-44E3-9099-C40C66FF867C}">
                    <a14:compatExt spid="_x0000_s70713"/>
                  </a:ext>
                  <a:ext uri="{FF2B5EF4-FFF2-40B4-BE49-F238E27FC236}">
                    <a16:creationId xmlns:a16="http://schemas.microsoft.com/office/drawing/2014/main" id="{00000000-0008-0000-2300-000039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101" name="TextBox 100">
            <a:extLst>
              <a:ext uri="{FF2B5EF4-FFF2-40B4-BE49-F238E27FC236}">
                <a16:creationId xmlns:a16="http://schemas.microsoft.com/office/drawing/2014/main" id="{00000000-0008-0000-2300-000065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102" name="TextBox 101">
            <a:extLst>
              <a:ext uri="{FF2B5EF4-FFF2-40B4-BE49-F238E27FC236}">
                <a16:creationId xmlns:a16="http://schemas.microsoft.com/office/drawing/2014/main" id="{00000000-0008-0000-2300-000066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103" name="TextBox 102">
            <a:extLst>
              <a:ext uri="{FF2B5EF4-FFF2-40B4-BE49-F238E27FC236}">
                <a16:creationId xmlns:a16="http://schemas.microsoft.com/office/drawing/2014/main" id="{00000000-0008-0000-2300-000067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twoCellAnchor>
    <xdr:from>
      <xdr:col>4</xdr:col>
      <xdr:colOff>0</xdr:colOff>
      <xdr:row>16</xdr:row>
      <xdr:rowOff>0</xdr:rowOff>
    </xdr:from>
    <xdr:to>
      <xdr:col>5</xdr:col>
      <xdr:colOff>66675</xdr:colOff>
      <xdr:row>16</xdr:row>
      <xdr:rowOff>809625</xdr:rowOff>
    </xdr:to>
    <xdr:grpSp>
      <xdr:nvGrpSpPr>
        <xdr:cNvPr id="104" name="Group 103">
          <a:extLst>
            <a:ext uri="{FF2B5EF4-FFF2-40B4-BE49-F238E27FC236}">
              <a16:creationId xmlns:a16="http://schemas.microsoft.com/office/drawing/2014/main" id="{00000000-0008-0000-2300-000068000000}"/>
            </a:ext>
          </a:extLst>
        </xdr:cNvPr>
        <xdr:cNvGrpSpPr/>
      </xdr:nvGrpSpPr>
      <xdr:grpSpPr>
        <a:xfrm>
          <a:off x="5676900" y="10922000"/>
          <a:ext cx="2600325" cy="809625"/>
          <a:chOff x="5667375" y="923929"/>
          <a:chExt cx="2486025" cy="809625"/>
        </a:xfrm>
      </xdr:grpSpPr>
      <mc:AlternateContent xmlns:mc="http://schemas.openxmlformats.org/markup-compatibility/2006">
        <mc:Choice xmlns:a14="http://schemas.microsoft.com/office/drawing/2010/main" Requires="a14">
          <xdr:sp macro="" textlink="">
            <xdr:nvSpPr>
              <xdr:cNvPr id="70714" name="Check Box 58" hidden="1">
                <a:extLst>
                  <a:ext uri="{63B3BB69-23CF-44E3-9099-C40C66FF867C}">
                    <a14:compatExt spid="_x0000_s70714"/>
                  </a:ext>
                  <a:ext uri="{FF2B5EF4-FFF2-40B4-BE49-F238E27FC236}">
                    <a16:creationId xmlns:a16="http://schemas.microsoft.com/office/drawing/2014/main" id="{00000000-0008-0000-2300-00003A140100}"/>
                  </a:ext>
                </a:extLst>
              </xdr:cNvPr>
              <xdr:cNvSpPr/>
            </xdr:nvSpPr>
            <xdr:spPr bwMode="auto">
              <a:xfrm>
                <a:off x="5705475" y="933450"/>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Valid Tags</a:t>
                </a:r>
              </a:p>
            </xdr:txBody>
          </xdr:sp>
        </mc:Choice>
        <mc:Fallback/>
      </mc:AlternateContent>
      <mc:AlternateContent xmlns:mc="http://schemas.openxmlformats.org/markup-compatibility/2006">
        <mc:Choice xmlns:a14="http://schemas.microsoft.com/office/drawing/2010/main" Requires="a14">
          <xdr:sp macro="" textlink="">
            <xdr:nvSpPr>
              <xdr:cNvPr id="70715" name="Check Box 59" hidden="1">
                <a:extLst>
                  <a:ext uri="{63B3BB69-23CF-44E3-9099-C40C66FF867C}">
                    <a14:compatExt spid="_x0000_s70715"/>
                  </a:ext>
                  <a:ext uri="{FF2B5EF4-FFF2-40B4-BE49-F238E27FC236}">
                    <a16:creationId xmlns:a16="http://schemas.microsoft.com/office/drawing/2014/main" id="{00000000-0008-0000-2300-00003B140100}"/>
                  </a:ext>
                </a:extLst>
              </xdr:cNvPr>
              <xdr:cNvSpPr/>
            </xdr:nvSpPr>
            <xdr:spPr bwMode="auto">
              <a:xfrm>
                <a:off x="6429375" y="923929"/>
                <a:ext cx="76200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Insurance</a:t>
                </a:r>
              </a:p>
            </xdr:txBody>
          </xdr:sp>
        </mc:Choice>
        <mc:Fallback/>
      </mc:AlternateContent>
      <mc:AlternateContent xmlns:mc="http://schemas.openxmlformats.org/markup-compatibility/2006">
        <mc:Choice xmlns:a14="http://schemas.microsoft.com/office/drawing/2010/main" Requires="a14">
          <xdr:sp macro="" textlink="">
            <xdr:nvSpPr>
              <xdr:cNvPr id="70716" name="Check Box 60" hidden="1">
                <a:extLst>
                  <a:ext uri="{63B3BB69-23CF-44E3-9099-C40C66FF867C}">
                    <a14:compatExt spid="_x0000_s70716"/>
                  </a:ext>
                  <a:ext uri="{FF2B5EF4-FFF2-40B4-BE49-F238E27FC236}">
                    <a16:creationId xmlns:a16="http://schemas.microsoft.com/office/drawing/2014/main" id="{00000000-0008-0000-2300-00003C140100}"/>
                  </a:ext>
                </a:extLst>
              </xdr:cNvPr>
              <xdr:cNvSpPr/>
            </xdr:nvSpPr>
            <xdr:spPr bwMode="auto">
              <a:xfrm>
                <a:off x="5695949" y="1285875"/>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State Safety Inspection,</a:t>
                </a:r>
              </a:p>
            </xdr:txBody>
          </xdr:sp>
        </mc:Choice>
        <mc:Fallback/>
      </mc:AlternateContent>
      <mc:AlternateContent xmlns:mc="http://schemas.openxmlformats.org/markup-compatibility/2006">
        <mc:Choice xmlns:a14="http://schemas.microsoft.com/office/drawing/2010/main" Requires="a14">
          <xdr:sp macro="" textlink="">
            <xdr:nvSpPr>
              <xdr:cNvPr id="70717" name="Check Box 61" hidden="1">
                <a:extLst>
                  <a:ext uri="{63B3BB69-23CF-44E3-9099-C40C66FF867C}">
                    <a14:compatExt spid="_x0000_s70717"/>
                  </a:ext>
                  <a:ext uri="{FF2B5EF4-FFF2-40B4-BE49-F238E27FC236}">
                    <a16:creationId xmlns:a16="http://schemas.microsoft.com/office/drawing/2014/main" id="{00000000-0008-0000-2300-00003D140100}"/>
                  </a:ext>
                </a:extLst>
              </xdr:cNvPr>
              <xdr:cNvSpPr/>
            </xdr:nvSpPr>
            <xdr:spPr bwMode="auto">
              <a:xfrm>
                <a:off x="5695950" y="1476379"/>
                <a:ext cx="1438275"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Federal Safety Inspection,</a:t>
                </a:r>
              </a:p>
            </xdr:txBody>
          </xdr:sp>
        </mc:Choice>
        <mc:Fallback/>
      </mc:AlternateContent>
      <xdr:sp macro="" textlink="">
        <xdr:nvSpPr>
          <xdr:cNvPr id="108" name="TextBox 107">
            <a:extLst>
              <a:ext uri="{FF2B5EF4-FFF2-40B4-BE49-F238E27FC236}">
                <a16:creationId xmlns:a16="http://schemas.microsoft.com/office/drawing/2014/main" id="{00000000-0008-0000-2300-00006C000000}"/>
              </a:ext>
            </a:extLst>
          </xdr:cNvPr>
          <xdr:cNvSpPr txBox="1"/>
        </xdr:nvSpPr>
        <xdr:spPr>
          <a:xfrm>
            <a:off x="5667375" y="1114425"/>
            <a:ext cx="13144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If Required:</a:t>
            </a:r>
          </a:p>
        </xdr:txBody>
      </xdr:sp>
      <xdr:sp macro="" textlink="">
        <xdr:nvSpPr>
          <xdr:cNvPr id="109" name="TextBox 108">
            <a:extLst>
              <a:ext uri="{FF2B5EF4-FFF2-40B4-BE49-F238E27FC236}">
                <a16:creationId xmlns:a16="http://schemas.microsoft.com/office/drawing/2014/main" id="{00000000-0008-0000-2300-00006D000000}"/>
              </a:ext>
            </a:extLst>
          </xdr:cNvPr>
          <xdr:cNvSpPr txBox="1"/>
        </xdr:nvSpPr>
        <xdr:spPr>
          <a:xfrm>
            <a:off x="6867525" y="1285874"/>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sp macro="" textlink="">
        <xdr:nvSpPr>
          <xdr:cNvPr id="110" name="TextBox 109">
            <a:extLst>
              <a:ext uri="{FF2B5EF4-FFF2-40B4-BE49-F238E27FC236}">
                <a16:creationId xmlns:a16="http://schemas.microsoft.com/office/drawing/2014/main" id="{00000000-0008-0000-2300-00006E000000}"/>
              </a:ext>
            </a:extLst>
          </xdr:cNvPr>
          <xdr:cNvSpPr txBox="1"/>
        </xdr:nvSpPr>
        <xdr:spPr>
          <a:xfrm>
            <a:off x="6953250" y="1476375"/>
            <a:ext cx="12001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t>Date:__________</a:t>
            </a:r>
            <a:endParaRPr lang="en-US" sz="1100"/>
          </a:p>
        </xdr:txBody>
      </xdr:sp>
    </xdr:grpSp>
    <xdr:clientData/>
  </xdr:twoCellAnchor>
</xdr:wsDr>
</file>

<file path=xl/drawings/drawing3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38100</xdr:colOff>
          <xdr:row>4</xdr:row>
          <xdr:rowOff>18369</xdr:rowOff>
        </xdr:from>
        <xdr:to>
          <xdr:col>5</xdr:col>
          <xdr:colOff>2028825</xdr:colOff>
          <xdr:row>4</xdr:row>
          <xdr:rowOff>352421</xdr:rowOff>
        </xdr:to>
        <xdr:grpSp>
          <xdr:nvGrpSpPr>
            <xdr:cNvPr id="3" name="Group 2">
              <a:extLst>
                <a:ext uri="{FF2B5EF4-FFF2-40B4-BE49-F238E27FC236}">
                  <a16:creationId xmlns:a16="http://schemas.microsoft.com/office/drawing/2014/main" id="{00000000-0008-0000-2400-000003000000}"/>
                </a:ext>
              </a:extLst>
            </xdr:cNvPr>
            <xdr:cNvGrpSpPr/>
          </xdr:nvGrpSpPr>
          <xdr:grpSpPr>
            <a:xfrm>
              <a:off x="7759700" y="1040719"/>
              <a:ext cx="1990725" cy="334052"/>
              <a:chOff x="5705475" y="933484"/>
              <a:chExt cx="762000" cy="173211"/>
            </a:xfrm>
          </xdr:grpSpPr>
          <xdr:sp macro="" textlink="">
            <xdr:nvSpPr>
              <xdr:cNvPr id="71681" name="Check Box 1" hidden="1">
                <a:extLst>
                  <a:ext uri="{63B3BB69-23CF-44E3-9099-C40C66FF867C}">
                    <a14:compatExt spid="_x0000_s71681"/>
                  </a:ext>
                  <a:ext uri="{FF2B5EF4-FFF2-40B4-BE49-F238E27FC236}">
                    <a16:creationId xmlns:a16="http://schemas.microsoft.com/office/drawing/2014/main" id="{00000000-0008-0000-2400-000001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682" name="Check Box 2" hidden="1">
                <a:extLst>
                  <a:ext uri="{63B3BB69-23CF-44E3-9099-C40C66FF867C}">
                    <a14:compatExt spid="_x0000_s71682"/>
                  </a:ext>
                  <a:ext uri="{FF2B5EF4-FFF2-40B4-BE49-F238E27FC236}">
                    <a16:creationId xmlns:a16="http://schemas.microsoft.com/office/drawing/2014/main" id="{00000000-0008-0000-2400-000002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4</xdr:row>
          <xdr:rowOff>514350</xdr:rowOff>
        </xdr:from>
        <xdr:to>
          <xdr:col>6</xdr:col>
          <xdr:colOff>0</xdr:colOff>
          <xdr:row>5</xdr:row>
          <xdr:rowOff>0</xdr:rowOff>
        </xdr:to>
        <xdr:sp macro="" textlink="">
          <xdr:nvSpPr>
            <xdr:cNvPr id="71685" name="Check Box 5" hidden="1">
              <a:extLst>
                <a:ext uri="{63B3BB69-23CF-44E3-9099-C40C66FF867C}">
                  <a14:compatExt spid="_x0000_s71685"/>
                </a:ext>
                <a:ext uri="{FF2B5EF4-FFF2-40B4-BE49-F238E27FC236}">
                  <a16:creationId xmlns:a16="http://schemas.microsoft.com/office/drawing/2014/main" id="{00000000-0008-0000-2400-000005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xdr:row>
          <xdr:rowOff>18369</xdr:rowOff>
        </xdr:from>
        <xdr:to>
          <xdr:col>5</xdr:col>
          <xdr:colOff>2028825</xdr:colOff>
          <xdr:row>5</xdr:row>
          <xdr:rowOff>352421</xdr:rowOff>
        </xdr:to>
        <xdr:grpSp>
          <xdr:nvGrpSpPr>
            <xdr:cNvPr id="12" name="Group 11">
              <a:extLst>
                <a:ext uri="{FF2B5EF4-FFF2-40B4-BE49-F238E27FC236}">
                  <a16:creationId xmlns:a16="http://schemas.microsoft.com/office/drawing/2014/main" id="{00000000-0008-0000-2400-00000C000000}"/>
                </a:ext>
              </a:extLst>
            </xdr:cNvPr>
            <xdr:cNvGrpSpPr/>
          </xdr:nvGrpSpPr>
          <xdr:grpSpPr>
            <a:xfrm>
              <a:off x="7759700" y="1542369"/>
              <a:ext cx="1990725" cy="334052"/>
              <a:chOff x="5705475" y="933484"/>
              <a:chExt cx="762000" cy="173211"/>
            </a:xfrm>
          </xdr:grpSpPr>
          <xdr:sp macro="" textlink="">
            <xdr:nvSpPr>
              <xdr:cNvPr id="71686" name="Check Box 6" hidden="1">
                <a:extLst>
                  <a:ext uri="{63B3BB69-23CF-44E3-9099-C40C66FF867C}">
                    <a14:compatExt spid="_x0000_s71686"/>
                  </a:ext>
                  <a:ext uri="{FF2B5EF4-FFF2-40B4-BE49-F238E27FC236}">
                    <a16:creationId xmlns:a16="http://schemas.microsoft.com/office/drawing/2014/main" id="{00000000-0008-0000-2400-000006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687" name="Check Box 7" hidden="1">
                <a:extLst>
                  <a:ext uri="{63B3BB69-23CF-44E3-9099-C40C66FF867C}">
                    <a14:compatExt spid="_x0000_s71687"/>
                  </a:ext>
                  <a:ext uri="{FF2B5EF4-FFF2-40B4-BE49-F238E27FC236}">
                    <a16:creationId xmlns:a16="http://schemas.microsoft.com/office/drawing/2014/main" id="{00000000-0008-0000-2400-000007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5</xdr:row>
          <xdr:rowOff>514350</xdr:rowOff>
        </xdr:from>
        <xdr:to>
          <xdr:col>6</xdr:col>
          <xdr:colOff>0</xdr:colOff>
          <xdr:row>6</xdr:row>
          <xdr:rowOff>0</xdr:rowOff>
        </xdr:to>
        <xdr:sp macro="" textlink="">
          <xdr:nvSpPr>
            <xdr:cNvPr id="71688" name="Check Box 8" hidden="1">
              <a:extLst>
                <a:ext uri="{63B3BB69-23CF-44E3-9099-C40C66FF867C}">
                  <a14:compatExt spid="_x0000_s71688"/>
                </a:ext>
                <a:ext uri="{FF2B5EF4-FFF2-40B4-BE49-F238E27FC236}">
                  <a16:creationId xmlns:a16="http://schemas.microsoft.com/office/drawing/2014/main" id="{00000000-0008-0000-2400-000008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6</xdr:row>
          <xdr:rowOff>18369</xdr:rowOff>
        </xdr:from>
        <xdr:to>
          <xdr:col>5</xdr:col>
          <xdr:colOff>2028825</xdr:colOff>
          <xdr:row>6</xdr:row>
          <xdr:rowOff>352421</xdr:rowOff>
        </xdr:to>
        <xdr:grpSp>
          <xdr:nvGrpSpPr>
            <xdr:cNvPr id="16" name="Group 15">
              <a:extLst>
                <a:ext uri="{FF2B5EF4-FFF2-40B4-BE49-F238E27FC236}">
                  <a16:creationId xmlns:a16="http://schemas.microsoft.com/office/drawing/2014/main" id="{00000000-0008-0000-2400-000010000000}"/>
                </a:ext>
              </a:extLst>
            </xdr:cNvPr>
            <xdr:cNvGrpSpPr/>
          </xdr:nvGrpSpPr>
          <xdr:grpSpPr>
            <a:xfrm>
              <a:off x="7759700" y="2044019"/>
              <a:ext cx="1990725" cy="334052"/>
              <a:chOff x="5705475" y="933484"/>
              <a:chExt cx="762000" cy="173211"/>
            </a:xfrm>
          </xdr:grpSpPr>
          <xdr:sp macro="" textlink="">
            <xdr:nvSpPr>
              <xdr:cNvPr id="71689" name="Check Box 9" hidden="1">
                <a:extLst>
                  <a:ext uri="{63B3BB69-23CF-44E3-9099-C40C66FF867C}">
                    <a14:compatExt spid="_x0000_s71689"/>
                  </a:ext>
                  <a:ext uri="{FF2B5EF4-FFF2-40B4-BE49-F238E27FC236}">
                    <a16:creationId xmlns:a16="http://schemas.microsoft.com/office/drawing/2014/main" id="{00000000-0008-0000-2400-000009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690" name="Check Box 10" hidden="1">
                <a:extLst>
                  <a:ext uri="{63B3BB69-23CF-44E3-9099-C40C66FF867C}">
                    <a14:compatExt spid="_x0000_s71690"/>
                  </a:ext>
                  <a:ext uri="{FF2B5EF4-FFF2-40B4-BE49-F238E27FC236}">
                    <a16:creationId xmlns:a16="http://schemas.microsoft.com/office/drawing/2014/main" id="{00000000-0008-0000-2400-00000A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6</xdr:row>
          <xdr:rowOff>514350</xdr:rowOff>
        </xdr:from>
        <xdr:to>
          <xdr:col>6</xdr:col>
          <xdr:colOff>0</xdr:colOff>
          <xdr:row>7</xdr:row>
          <xdr:rowOff>0</xdr:rowOff>
        </xdr:to>
        <xdr:sp macro="" textlink="">
          <xdr:nvSpPr>
            <xdr:cNvPr id="71691" name="Check Box 11" hidden="1">
              <a:extLst>
                <a:ext uri="{63B3BB69-23CF-44E3-9099-C40C66FF867C}">
                  <a14:compatExt spid="_x0000_s71691"/>
                </a:ext>
                <a:ext uri="{FF2B5EF4-FFF2-40B4-BE49-F238E27FC236}">
                  <a16:creationId xmlns:a16="http://schemas.microsoft.com/office/drawing/2014/main" id="{00000000-0008-0000-2400-00000B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xdr:row>
          <xdr:rowOff>18369</xdr:rowOff>
        </xdr:from>
        <xdr:to>
          <xdr:col>5</xdr:col>
          <xdr:colOff>2028825</xdr:colOff>
          <xdr:row>7</xdr:row>
          <xdr:rowOff>352421</xdr:rowOff>
        </xdr:to>
        <xdr:grpSp>
          <xdr:nvGrpSpPr>
            <xdr:cNvPr id="20" name="Group 19">
              <a:extLst>
                <a:ext uri="{FF2B5EF4-FFF2-40B4-BE49-F238E27FC236}">
                  <a16:creationId xmlns:a16="http://schemas.microsoft.com/office/drawing/2014/main" id="{00000000-0008-0000-2400-000014000000}"/>
                </a:ext>
              </a:extLst>
            </xdr:cNvPr>
            <xdr:cNvGrpSpPr/>
          </xdr:nvGrpSpPr>
          <xdr:grpSpPr>
            <a:xfrm>
              <a:off x="7759700" y="2545669"/>
              <a:ext cx="1990725" cy="334052"/>
              <a:chOff x="5705475" y="933484"/>
              <a:chExt cx="762000" cy="173211"/>
            </a:xfrm>
          </xdr:grpSpPr>
          <xdr:sp macro="" textlink="">
            <xdr:nvSpPr>
              <xdr:cNvPr id="71692" name="Check Box 12" hidden="1">
                <a:extLst>
                  <a:ext uri="{63B3BB69-23CF-44E3-9099-C40C66FF867C}">
                    <a14:compatExt spid="_x0000_s71692"/>
                  </a:ext>
                  <a:ext uri="{FF2B5EF4-FFF2-40B4-BE49-F238E27FC236}">
                    <a16:creationId xmlns:a16="http://schemas.microsoft.com/office/drawing/2014/main" id="{00000000-0008-0000-2400-00000C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693" name="Check Box 13" hidden="1">
                <a:extLst>
                  <a:ext uri="{63B3BB69-23CF-44E3-9099-C40C66FF867C}">
                    <a14:compatExt spid="_x0000_s71693"/>
                  </a:ext>
                  <a:ext uri="{FF2B5EF4-FFF2-40B4-BE49-F238E27FC236}">
                    <a16:creationId xmlns:a16="http://schemas.microsoft.com/office/drawing/2014/main" id="{00000000-0008-0000-2400-00000D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7</xdr:row>
          <xdr:rowOff>514350</xdr:rowOff>
        </xdr:from>
        <xdr:to>
          <xdr:col>6</xdr:col>
          <xdr:colOff>0</xdr:colOff>
          <xdr:row>8</xdr:row>
          <xdr:rowOff>0</xdr:rowOff>
        </xdr:to>
        <xdr:sp macro="" textlink="">
          <xdr:nvSpPr>
            <xdr:cNvPr id="71694" name="Check Box 14" hidden="1">
              <a:extLst>
                <a:ext uri="{63B3BB69-23CF-44E3-9099-C40C66FF867C}">
                  <a14:compatExt spid="_x0000_s71694"/>
                </a:ext>
                <a:ext uri="{FF2B5EF4-FFF2-40B4-BE49-F238E27FC236}">
                  <a16:creationId xmlns:a16="http://schemas.microsoft.com/office/drawing/2014/main" id="{00000000-0008-0000-2400-00000E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xdr:row>
          <xdr:rowOff>18369</xdr:rowOff>
        </xdr:from>
        <xdr:to>
          <xdr:col>5</xdr:col>
          <xdr:colOff>2028825</xdr:colOff>
          <xdr:row>8</xdr:row>
          <xdr:rowOff>352421</xdr:rowOff>
        </xdr:to>
        <xdr:grpSp>
          <xdr:nvGrpSpPr>
            <xdr:cNvPr id="24" name="Group 23">
              <a:extLst>
                <a:ext uri="{FF2B5EF4-FFF2-40B4-BE49-F238E27FC236}">
                  <a16:creationId xmlns:a16="http://schemas.microsoft.com/office/drawing/2014/main" id="{00000000-0008-0000-2400-000018000000}"/>
                </a:ext>
              </a:extLst>
            </xdr:cNvPr>
            <xdr:cNvGrpSpPr/>
          </xdr:nvGrpSpPr>
          <xdr:grpSpPr>
            <a:xfrm>
              <a:off x="7759700" y="3047319"/>
              <a:ext cx="1990725" cy="334052"/>
              <a:chOff x="5705475" y="933484"/>
              <a:chExt cx="762000" cy="173211"/>
            </a:xfrm>
          </xdr:grpSpPr>
          <xdr:sp macro="" textlink="">
            <xdr:nvSpPr>
              <xdr:cNvPr id="71695" name="Check Box 15" hidden="1">
                <a:extLst>
                  <a:ext uri="{63B3BB69-23CF-44E3-9099-C40C66FF867C}">
                    <a14:compatExt spid="_x0000_s71695"/>
                  </a:ext>
                  <a:ext uri="{FF2B5EF4-FFF2-40B4-BE49-F238E27FC236}">
                    <a16:creationId xmlns:a16="http://schemas.microsoft.com/office/drawing/2014/main" id="{00000000-0008-0000-2400-00000F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696" name="Check Box 16" hidden="1">
                <a:extLst>
                  <a:ext uri="{63B3BB69-23CF-44E3-9099-C40C66FF867C}">
                    <a14:compatExt spid="_x0000_s71696"/>
                  </a:ext>
                  <a:ext uri="{FF2B5EF4-FFF2-40B4-BE49-F238E27FC236}">
                    <a16:creationId xmlns:a16="http://schemas.microsoft.com/office/drawing/2014/main" id="{00000000-0008-0000-2400-000010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8</xdr:row>
          <xdr:rowOff>514350</xdr:rowOff>
        </xdr:from>
        <xdr:to>
          <xdr:col>6</xdr:col>
          <xdr:colOff>0</xdr:colOff>
          <xdr:row>9</xdr:row>
          <xdr:rowOff>0</xdr:rowOff>
        </xdr:to>
        <xdr:sp macro="" textlink="">
          <xdr:nvSpPr>
            <xdr:cNvPr id="71697" name="Check Box 17" hidden="1">
              <a:extLst>
                <a:ext uri="{63B3BB69-23CF-44E3-9099-C40C66FF867C}">
                  <a14:compatExt spid="_x0000_s71697"/>
                </a:ext>
                <a:ext uri="{FF2B5EF4-FFF2-40B4-BE49-F238E27FC236}">
                  <a16:creationId xmlns:a16="http://schemas.microsoft.com/office/drawing/2014/main" id="{00000000-0008-0000-2400-00001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xdr:row>
          <xdr:rowOff>18369</xdr:rowOff>
        </xdr:from>
        <xdr:to>
          <xdr:col>5</xdr:col>
          <xdr:colOff>2028825</xdr:colOff>
          <xdr:row>9</xdr:row>
          <xdr:rowOff>352421</xdr:rowOff>
        </xdr:to>
        <xdr:grpSp>
          <xdr:nvGrpSpPr>
            <xdr:cNvPr id="28" name="Group 27">
              <a:extLst>
                <a:ext uri="{FF2B5EF4-FFF2-40B4-BE49-F238E27FC236}">
                  <a16:creationId xmlns:a16="http://schemas.microsoft.com/office/drawing/2014/main" id="{00000000-0008-0000-2400-00001C000000}"/>
                </a:ext>
              </a:extLst>
            </xdr:cNvPr>
            <xdr:cNvGrpSpPr/>
          </xdr:nvGrpSpPr>
          <xdr:grpSpPr>
            <a:xfrm>
              <a:off x="7759700" y="3548969"/>
              <a:ext cx="1990725" cy="334052"/>
              <a:chOff x="5705475" y="933484"/>
              <a:chExt cx="762000" cy="173211"/>
            </a:xfrm>
          </xdr:grpSpPr>
          <xdr:sp macro="" textlink="">
            <xdr:nvSpPr>
              <xdr:cNvPr id="71698" name="Check Box 18" hidden="1">
                <a:extLst>
                  <a:ext uri="{63B3BB69-23CF-44E3-9099-C40C66FF867C}">
                    <a14:compatExt spid="_x0000_s71698"/>
                  </a:ext>
                  <a:ext uri="{FF2B5EF4-FFF2-40B4-BE49-F238E27FC236}">
                    <a16:creationId xmlns:a16="http://schemas.microsoft.com/office/drawing/2014/main" id="{00000000-0008-0000-2400-000012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699" name="Check Box 19" hidden="1">
                <a:extLst>
                  <a:ext uri="{63B3BB69-23CF-44E3-9099-C40C66FF867C}">
                    <a14:compatExt spid="_x0000_s71699"/>
                  </a:ext>
                  <a:ext uri="{FF2B5EF4-FFF2-40B4-BE49-F238E27FC236}">
                    <a16:creationId xmlns:a16="http://schemas.microsoft.com/office/drawing/2014/main" id="{00000000-0008-0000-2400-000013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9</xdr:row>
          <xdr:rowOff>514350</xdr:rowOff>
        </xdr:from>
        <xdr:to>
          <xdr:col>6</xdr:col>
          <xdr:colOff>0</xdr:colOff>
          <xdr:row>10</xdr:row>
          <xdr:rowOff>0</xdr:rowOff>
        </xdr:to>
        <xdr:sp macro="" textlink="">
          <xdr:nvSpPr>
            <xdr:cNvPr id="71700" name="Check Box 20" hidden="1">
              <a:extLst>
                <a:ext uri="{63B3BB69-23CF-44E3-9099-C40C66FF867C}">
                  <a14:compatExt spid="_x0000_s71700"/>
                </a:ext>
                <a:ext uri="{FF2B5EF4-FFF2-40B4-BE49-F238E27FC236}">
                  <a16:creationId xmlns:a16="http://schemas.microsoft.com/office/drawing/2014/main" id="{00000000-0008-0000-2400-000014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10</xdr:row>
          <xdr:rowOff>18369</xdr:rowOff>
        </xdr:from>
        <xdr:to>
          <xdr:col>5</xdr:col>
          <xdr:colOff>2028825</xdr:colOff>
          <xdr:row>10</xdr:row>
          <xdr:rowOff>352421</xdr:rowOff>
        </xdr:to>
        <xdr:grpSp>
          <xdr:nvGrpSpPr>
            <xdr:cNvPr id="32" name="Group 31">
              <a:extLst>
                <a:ext uri="{FF2B5EF4-FFF2-40B4-BE49-F238E27FC236}">
                  <a16:creationId xmlns:a16="http://schemas.microsoft.com/office/drawing/2014/main" id="{00000000-0008-0000-2400-000020000000}"/>
                </a:ext>
              </a:extLst>
            </xdr:cNvPr>
            <xdr:cNvGrpSpPr/>
          </xdr:nvGrpSpPr>
          <xdr:grpSpPr>
            <a:xfrm>
              <a:off x="7759700" y="4050619"/>
              <a:ext cx="1990725" cy="334052"/>
              <a:chOff x="5705475" y="933484"/>
              <a:chExt cx="762000" cy="173211"/>
            </a:xfrm>
          </xdr:grpSpPr>
          <xdr:sp macro="" textlink="">
            <xdr:nvSpPr>
              <xdr:cNvPr id="71701" name="Check Box 21" hidden="1">
                <a:extLst>
                  <a:ext uri="{63B3BB69-23CF-44E3-9099-C40C66FF867C}">
                    <a14:compatExt spid="_x0000_s71701"/>
                  </a:ext>
                  <a:ext uri="{FF2B5EF4-FFF2-40B4-BE49-F238E27FC236}">
                    <a16:creationId xmlns:a16="http://schemas.microsoft.com/office/drawing/2014/main" id="{00000000-0008-0000-2400-000015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702" name="Check Box 22" hidden="1">
                <a:extLst>
                  <a:ext uri="{63B3BB69-23CF-44E3-9099-C40C66FF867C}">
                    <a14:compatExt spid="_x0000_s71702"/>
                  </a:ext>
                  <a:ext uri="{FF2B5EF4-FFF2-40B4-BE49-F238E27FC236}">
                    <a16:creationId xmlns:a16="http://schemas.microsoft.com/office/drawing/2014/main" id="{00000000-0008-0000-2400-000016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10</xdr:row>
          <xdr:rowOff>514350</xdr:rowOff>
        </xdr:from>
        <xdr:to>
          <xdr:col>6</xdr:col>
          <xdr:colOff>0</xdr:colOff>
          <xdr:row>11</xdr:row>
          <xdr:rowOff>0</xdr:rowOff>
        </xdr:to>
        <xdr:sp macro="" textlink="">
          <xdr:nvSpPr>
            <xdr:cNvPr id="71703" name="Check Box 23" hidden="1">
              <a:extLst>
                <a:ext uri="{63B3BB69-23CF-44E3-9099-C40C66FF867C}">
                  <a14:compatExt spid="_x0000_s71703"/>
                </a:ext>
                <a:ext uri="{FF2B5EF4-FFF2-40B4-BE49-F238E27FC236}">
                  <a16:creationId xmlns:a16="http://schemas.microsoft.com/office/drawing/2014/main" id="{00000000-0008-0000-2400-000017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11</xdr:row>
          <xdr:rowOff>18369</xdr:rowOff>
        </xdr:from>
        <xdr:to>
          <xdr:col>5</xdr:col>
          <xdr:colOff>2028825</xdr:colOff>
          <xdr:row>11</xdr:row>
          <xdr:rowOff>352421</xdr:rowOff>
        </xdr:to>
        <xdr:grpSp>
          <xdr:nvGrpSpPr>
            <xdr:cNvPr id="36" name="Group 35">
              <a:extLst>
                <a:ext uri="{FF2B5EF4-FFF2-40B4-BE49-F238E27FC236}">
                  <a16:creationId xmlns:a16="http://schemas.microsoft.com/office/drawing/2014/main" id="{00000000-0008-0000-2400-000024000000}"/>
                </a:ext>
              </a:extLst>
            </xdr:cNvPr>
            <xdr:cNvGrpSpPr/>
          </xdr:nvGrpSpPr>
          <xdr:grpSpPr>
            <a:xfrm>
              <a:off x="7759700" y="4552269"/>
              <a:ext cx="1990725" cy="334052"/>
              <a:chOff x="5705475" y="933484"/>
              <a:chExt cx="762000" cy="173211"/>
            </a:xfrm>
          </xdr:grpSpPr>
          <xdr:sp macro="" textlink="">
            <xdr:nvSpPr>
              <xdr:cNvPr id="71704" name="Check Box 24" hidden="1">
                <a:extLst>
                  <a:ext uri="{63B3BB69-23CF-44E3-9099-C40C66FF867C}">
                    <a14:compatExt spid="_x0000_s71704"/>
                  </a:ext>
                  <a:ext uri="{FF2B5EF4-FFF2-40B4-BE49-F238E27FC236}">
                    <a16:creationId xmlns:a16="http://schemas.microsoft.com/office/drawing/2014/main" id="{00000000-0008-0000-2400-000018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705" name="Check Box 25" hidden="1">
                <a:extLst>
                  <a:ext uri="{63B3BB69-23CF-44E3-9099-C40C66FF867C}">
                    <a14:compatExt spid="_x0000_s71705"/>
                  </a:ext>
                  <a:ext uri="{FF2B5EF4-FFF2-40B4-BE49-F238E27FC236}">
                    <a16:creationId xmlns:a16="http://schemas.microsoft.com/office/drawing/2014/main" id="{00000000-0008-0000-2400-000019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11</xdr:row>
          <xdr:rowOff>514350</xdr:rowOff>
        </xdr:from>
        <xdr:to>
          <xdr:col>6</xdr:col>
          <xdr:colOff>0</xdr:colOff>
          <xdr:row>12</xdr:row>
          <xdr:rowOff>0</xdr:rowOff>
        </xdr:to>
        <xdr:sp macro="" textlink="">
          <xdr:nvSpPr>
            <xdr:cNvPr id="71706" name="Check Box 26" hidden="1">
              <a:extLst>
                <a:ext uri="{63B3BB69-23CF-44E3-9099-C40C66FF867C}">
                  <a14:compatExt spid="_x0000_s71706"/>
                </a:ext>
                <a:ext uri="{FF2B5EF4-FFF2-40B4-BE49-F238E27FC236}">
                  <a16:creationId xmlns:a16="http://schemas.microsoft.com/office/drawing/2014/main" id="{00000000-0008-0000-2400-00001A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12</xdr:row>
          <xdr:rowOff>18369</xdr:rowOff>
        </xdr:from>
        <xdr:to>
          <xdr:col>5</xdr:col>
          <xdr:colOff>2028825</xdr:colOff>
          <xdr:row>12</xdr:row>
          <xdr:rowOff>352421</xdr:rowOff>
        </xdr:to>
        <xdr:grpSp>
          <xdr:nvGrpSpPr>
            <xdr:cNvPr id="40" name="Group 39">
              <a:extLst>
                <a:ext uri="{FF2B5EF4-FFF2-40B4-BE49-F238E27FC236}">
                  <a16:creationId xmlns:a16="http://schemas.microsoft.com/office/drawing/2014/main" id="{00000000-0008-0000-2400-000028000000}"/>
                </a:ext>
              </a:extLst>
            </xdr:cNvPr>
            <xdr:cNvGrpSpPr/>
          </xdr:nvGrpSpPr>
          <xdr:grpSpPr>
            <a:xfrm>
              <a:off x="7759700" y="5053919"/>
              <a:ext cx="1990725" cy="334052"/>
              <a:chOff x="5705475" y="933484"/>
              <a:chExt cx="762000" cy="173211"/>
            </a:xfrm>
          </xdr:grpSpPr>
          <xdr:sp macro="" textlink="">
            <xdr:nvSpPr>
              <xdr:cNvPr id="71707" name="Check Box 27" hidden="1">
                <a:extLst>
                  <a:ext uri="{63B3BB69-23CF-44E3-9099-C40C66FF867C}">
                    <a14:compatExt spid="_x0000_s71707"/>
                  </a:ext>
                  <a:ext uri="{FF2B5EF4-FFF2-40B4-BE49-F238E27FC236}">
                    <a16:creationId xmlns:a16="http://schemas.microsoft.com/office/drawing/2014/main" id="{00000000-0008-0000-2400-00001B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708" name="Check Box 28" hidden="1">
                <a:extLst>
                  <a:ext uri="{63B3BB69-23CF-44E3-9099-C40C66FF867C}">
                    <a14:compatExt spid="_x0000_s71708"/>
                  </a:ext>
                  <a:ext uri="{FF2B5EF4-FFF2-40B4-BE49-F238E27FC236}">
                    <a16:creationId xmlns:a16="http://schemas.microsoft.com/office/drawing/2014/main" id="{00000000-0008-0000-2400-00001C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12</xdr:row>
          <xdr:rowOff>514350</xdr:rowOff>
        </xdr:from>
        <xdr:to>
          <xdr:col>6</xdr:col>
          <xdr:colOff>0</xdr:colOff>
          <xdr:row>13</xdr:row>
          <xdr:rowOff>0</xdr:rowOff>
        </xdr:to>
        <xdr:sp macro="" textlink="">
          <xdr:nvSpPr>
            <xdr:cNvPr id="71709" name="Check Box 29" hidden="1">
              <a:extLst>
                <a:ext uri="{63B3BB69-23CF-44E3-9099-C40C66FF867C}">
                  <a14:compatExt spid="_x0000_s71709"/>
                </a:ext>
                <a:ext uri="{FF2B5EF4-FFF2-40B4-BE49-F238E27FC236}">
                  <a16:creationId xmlns:a16="http://schemas.microsoft.com/office/drawing/2014/main" id="{00000000-0008-0000-2400-00001D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13</xdr:row>
          <xdr:rowOff>18369</xdr:rowOff>
        </xdr:from>
        <xdr:to>
          <xdr:col>5</xdr:col>
          <xdr:colOff>2028825</xdr:colOff>
          <xdr:row>13</xdr:row>
          <xdr:rowOff>352421</xdr:rowOff>
        </xdr:to>
        <xdr:grpSp>
          <xdr:nvGrpSpPr>
            <xdr:cNvPr id="44" name="Group 43">
              <a:extLst>
                <a:ext uri="{FF2B5EF4-FFF2-40B4-BE49-F238E27FC236}">
                  <a16:creationId xmlns:a16="http://schemas.microsoft.com/office/drawing/2014/main" id="{00000000-0008-0000-2400-00002C000000}"/>
                </a:ext>
              </a:extLst>
            </xdr:cNvPr>
            <xdr:cNvGrpSpPr/>
          </xdr:nvGrpSpPr>
          <xdr:grpSpPr>
            <a:xfrm>
              <a:off x="7759700" y="5555569"/>
              <a:ext cx="1990725" cy="334052"/>
              <a:chOff x="5705475" y="933484"/>
              <a:chExt cx="762000" cy="173211"/>
            </a:xfrm>
          </xdr:grpSpPr>
          <xdr:sp macro="" textlink="">
            <xdr:nvSpPr>
              <xdr:cNvPr id="71710" name="Check Box 30" hidden="1">
                <a:extLst>
                  <a:ext uri="{63B3BB69-23CF-44E3-9099-C40C66FF867C}">
                    <a14:compatExt spid="_x0000_s71710"/>
                  </a:ext>
                  <a:ext uri="{FF2B5EF4-FFF2-40B4-BE49-F238E27FC236}">
                    <a16:creationId xmlns:a16="http://schemas.microsoft.com/office/drawing/2014/main" id="{00000000-0008-0000-2400-00001E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711" name="Check Box 31" hidden="1">
                <a:extLst>
                  <a:ext uri="{63B3BB69-23CF-44E3-9099-C40C66FF867C}">
                    <a14:compatExt spid="_x0000_s71711"/>
                  </a:ext>
                  <a:ext uri="{FF2B5EF4-FFF2-40B4-BE49-F238E27FC236}">
                    <a16:creationId xmlns:a16="http://schemas.microsoft.com/office/drawing/2014/main" id="{00000000-0008-0000-2400-00001F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13</xdr:row>
          <xdr:rowOff>514350</xdr:rowOff>
        </xdr:from>
        <xdr:to>
          <xdr:col>6</xdr:col>
          <xdr:colOff>0</xdr:colOff>
          <xdr:row>14</xdr:row>
          <xdr:rowOff>0</xdr:rowOff>
        </xdr:to>
        <xdr:sp macro="" textlink="">
          <xdr:nvSpPr>
            <xdr:cNvPr id="71712" name="Check Box 32" hidden="1">
              <a:extLst>
                <a:ext uri="{63B3BB69-23CF-44E3-9099-C40C66FF867C}">
                  <a14:compatExt spid="_x0000_s71712"/>
                </a:ext>
                <a:ext uri="{FF2B5EF4-FFF2-40B4-BE49-F238E27FC236}">
                  <a16:creationId xmlns:a16="http://schemas.microsoft.com/office/drawing/2014/main" id="{00000000-0008-0000-2400-000020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14</xdr:row>
          <xdr:rowOff>18369</xdr:rowOff>
        </xdr:from>
        <xdr:to>
          <xdr:col>5</xdr:col>
          <xdr:colOff>2028825</xdr:colOff>
          <xdr:row>14</xdr:row>
          <xdr:rowOff>352421</xdr:rowOff>
        </xdr:to>
        <xdr:grpSp>
          <xdr:nvGrpSpPr>
            <xdr:cNvPr id="48" name="Group 47">
              <a:extLst>
                <a:ext uri="{FF2B5EF4-FFF2-40B4-BE49-F238E27FC236}">
                  <a16:creationId xmlns:a16="http://schemas.microsoft.com/office/drawing/2014/main" id="{00000000-0008-0000-2400-000030000000}"/>
                </a:ext>
              </a:extLst>
            </xdr:cNvPr>
            <xdr:cNvGrpSpPr/>
          </xdr:nvGrpSpPr>
          <xdr:grpSpPr>
            <a:xfrm>
              <a:off x="7759700" y="6057219"/>
              <a:ext cx="1990725" cy="334052"/>
              <a:chOff x="5705475" y="933484"/>
              <a:chExt cx="762000" cy="173211"/>
            </a:xfrm>
          </xdr:grpSpPr>
          <xdr:sp macro="" textlink="">
            <xdr:nvSpPr>
              <xdr:cNvPr id="71713" name="Check Box 33" hidden="1">
                <a:extLst>
                  <a:ext uri="{63B3BB69-23CF-44E3-9099-C40C66FF867C}">
                    <a14:compatExt spid="_x0000_s71713"/>
                  </a:ext>
                  <a:ext uri="{FF2B5EF4-FFF2-40B4-BE49-F238E27FC236}">
                    <a16:creationId xmlns:a16="http://schemas.microsoft.com/office/drawing/2014/main" id="{00000000-0008-0000-2400-000021180100}"/>
                  </a:ext>
                </a:extLst>
              </xdr:cNvPr>
              <xdr:cNvSpPr/>
            </xdr:nvSpPr>
            <xdr:spPr bwMode="auto">
              <a:xfrm>
                <a:off x="5705475" y="933484"/>
                <a:ext cx="762000" cy="892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Certificate</a:t>
                </a:r>
              </a:p>
            </xdr:txBody>
          </xdr:sp>
          <xdr:sp macro="" textlink="">
            <xdr:nvSpPr>
              <xdr:cNvPr id="71714" name="Check Box 34" hidden="1">
                <a:extLst>
                  <a:ext uri="{63B3BB69-23CF-44E3-9099-C40C66FF867C}">
                    <a14:compatExt spid="_x0000_s71714"/>
                  </a:ext>
                  <a:ext uri="{FF2B5EF4-FFF2-40B4-BE49-F238E27FC236}">
                    <a16:creationId xmlns:a16="http://schemas.microsoft.com/office/drawing/2014/main" id="{00000000-0008-0000-2400-000022180100}"/>
                  </a:ext>
                </a:extLst>
              </xdr:cNvPr>
              <xdr:cNvSpPr/>
            </xdr:nvSpPr>
            <xdr:spPr bwMode="auto">
              <a:xfrm>
                <a:off x="5705475" y="1012856"/>
                <a:ext cx="762000" cy="938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Authorized to transport (FLC only)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14</xdr:row>
          <xdr:rowOff>514350</xdr:rowOff>
        </xdr:from>
        <xdr:to>
          <xdr:col>6</xdr:col>
          <xdr:colOff>0</xdr:colOff>
          <xdr:row>15</xdr:row>
          <xdr:rowOff>0</xdr:rowOff>
        </xdr:to>
        <xdr:sp macro="" textlink="">
          <xdr:nvSpPr>
            <xdr:cNvPr id="71715" name="Check Box 35" hidden="1">
              <a:extLst>
                <a:ext uri="{63B3BB69-23CF-44E3-9099-C40C66FF867C}">
                  <a14:compatExt spid="_x0000_s71715"/>
                </a:ext>
                <a:ext uri="{FF2B5EF4-FFF2-40B4-BE49-F238E27FC236}">
                  <a16:creationId xmlns:a16="http://schemas.microsoft.com/office/drawing/2014/main" id="{00000000-0008-0000-2400-00002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Authorize to drive</a:t>
              </a:r>
            </a:p>
          </xdr:txBody>
        </xdr:sp>
        <xdr:clientData/>
      </xdr:twoCellAnchor>
    </mc:Choice>
    <mc:Fallback/>
  </mc:AlternateContent>
  <xdr:twoCellAnchor>
    <xdr:from>
      <xdr:col>3</xdr:col>
      <xdr:colOff>28571</xdr:colOff>
      <xdr:row>0</xdr:row>
      <xdr:rowOff>57150</xdr:rowOff>
    </xdr:from>
    <xdr:to>
      <xdr:col>3</xdr:col>
      <xdr:colOff>1409315</xdr:colOff>
      <xdr:row>1</xdr:row>
      <xdr:rowOff>123825</xdr:rowOff>
    </xdr:to>
    <xdr:sp macro="" textlink="">
      <xdr:nvSpPr>
        <xdr:cNvPr id="47" name="Rectangle 46">
          <a:hlinkClick xmlns:r="http://schemas.openxmlformats.org/officeDocument/2006/relationships" r:id="rId1"/>
          <a:extLst>
            <a:ext uri="{FF2B5EF4-FFF2-40B4-BE49-F238E27FC236}">
              <a16:creationId xmlns:a16="http://schemas.microsoft.com/office/drawing/2014/main" id="{00000000-0008-0000-2400-00002F000000}"/>
            </a:ext>
          </a:extLst>
        </xdr:cNvPr>
        <xdr:cNvSpPr/>
      </xdr:nvSpPr>
      <xdr:spPr>
        <a:xfrm>
          <a:off x="3762371"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3</xdr:col>
      <xdr:colOff>28571</xdr:colOff>
      <xdr:row>0</xdr:row>
      <xdr:rowOff>47625</xdr:rowOff>
    </xdr:from>
    <xdr:to>
      <xdr:col>4</xdr:col>
      <xdr:colOff>561590</xdr:colOff>
      <xdr:row>1</xdr:row>
      <xdr:rowOff>114300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2500-000002000000}"/>
            </a:ext>
          </a:extLst>
        </xdr:cNvPr>
        <xdr:cNvSpPr/>
      </xdr:nvSpPr>
      <xdr:spPr>
        <a:xfrm>
          <a:off x="3476621" y="47625"/>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3</xdr:col>
      <xdr:colOff>28571</xdr:colOff>
      <xdr:row>0</xdr:row>
      <xdr:rowOff>47625</xdr:rowOff>
    </xdr:from>
    <xdr:to>
      <xdr:col>4</xdr:col>
      <xdr:colOff>561590</xdr:colOff>
      <xdr:row>1</xdr:row>
      <xdr:rowOff>114300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2600-000002000000}"/>
            </a:ext>
          </a:extLst>
        </xdr:cNvPr>
        <xdr:cNvSpPr/>
      </xdr:nvSpPr>
      <xdr:spPr>
        <a:xfrm>
          <a:off x="3474716" y="45720"/>
          <a:ext cx="1378839"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4</xdr:col>
      <xdr:colOff>409571</xdr:colOff>
      <xdr:row>0</xdr:row>
      <xdr:rowOff>76200</xdr:rowOff>
    </xdr:from>
    <xdr:to>
      <xdr:col>6</xdr:col>
      <xdr:colOff>571115</xdr:colOff>
      <xdr:row>1</xdr:row>
      <xdr:rowOff>142875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2700-000002000000}"/>
            </a:ext>
          </a:extLst>
        </xdr:cNvPr>
        <xdr:cNvSpPr/>
      </xdr:nvSpPr>
      <xdr:spPr>
        <a:xfrm>
          <a:off x="2486021" y="762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4</xdr:col>
      <xdr:colOff>47621</xdr:colOff>
      <xdr:row>0</xdr:row>
      <xdr:rowOff>57150</xdr:rowOff>
    </xdr:from>
    <xdr:to>
      <xdr:col>4</xdr:col>
      <xdr:colOff>1428365</xdr:colOff>
      <xdr:row>1</xdr:row>
      <xdr:rowOff>123825</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2800-000004000000}"/>
            </a:ext>
          </a:extLst>
        </xdr:cNvPr>
        <xdr:cNvSpPr/>
      </xdr:nvSpPr>
      <xdr:spPr>
        <a:xfrm>
          <a:off x="2438396"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2</xdr:col>
      <xdr:colOff>142871</xdr:colOff>
      <xdr:row>0</xdr:row>
      <xdr:rowOff>57150</xdr:rowOff>
    </xdr:from>
    <xdr:to>
      <xdr:col>2</xdr:col>
      <xdr:colOff>1523615</xdr:colOff>
      <xdr:row>1</xdr:row>
      <xdr:rowOff>123825</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2900-000004000000}"/>
            </a:ext>
          </a:extLst>
        </xdr:cNvPr>
        <xdr:cNvSpPr/>
      </xdr:nvSpPr>
      <xdr:spPr>
        <a:xfrm>
          <a:off x="3238496"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2</xdr:col>
      <xdr:colOff>47621</xdr:colOff>
      <xdr:row>0</xdr:row>
      <xdr:rowOff>57150</xdr:rowOff>
    </xdr:from>
    <xdr:to>
      <xdr:col>2</xdr:col>
      <xdr:colOff>1428365</xdr:colOff>
      <xdr:row>1</xdr:row>
      <xdr:rowOff>123825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2A00-000003000000}"/>
            </a:ext>
          </a:extLst>
        </xdr:cNvPr>
        <xdr:cNvSpPr/>
      </xdr:nvSpPr>
      <xdr:spPr>
        <a:xfrm>
          <a:off x="2809871"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2647946</xdr:colOff>
      <xdr:row>0</xdr:row>
      <xdr:rowOff>76200</xdr:rowOff>
    </xdr:from>
    <xdr:to>
      <xdr:col>3</xdr:col>
      <xdr:colOff>266315</xdr:colOff>
      <xdr:row>1</xdr:row>
      <xdr:rowOff>142875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2B00-000002000000}"/>
            </a:ext>
          </a:extLst>
        </xdr:cNvPr>
        <xdr:cNvSpPr/>
      </xdr:nvSpPr>
      <xdr:spPr>
        <a:xfrm>
          <a:off x="2895596" y="7620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1</xdr:col>
      <xdr:colOff>3733796</xdr:colOff>
      <xdr:row>0</xdr:row>
      <xdr:rowOff>57150</xdr:rowOff>
    </xdr:from>
    <xdr:to>
      <xdr:col>1</xdr:col>
      <xdr:colOff>5114540</xdr:colOff>
      <xdr:row>1</xdr:row>
      <xdr:rowOff>123825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2C00-000002000000}"/>
            </a:ext>
          </a:extLst>
        </xdr:cNvPr>
        <xdr:cNvSpPr/>
      </xdr:nvSpPr>
      <xdr:spPr>
        <a:xfrm>
          <a:off x="3981446" y="57150"/>
          <a:ext cx="1380744" cy="3048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1</xdr:col>
      <xdr:colOff>4257675</xdr:colOff>
      <xdr:row>0</xdr:row>
      <xdr:rowOff>57150</xdr:rowOff>
    </xdr:from>
    <xdr:to>
      <xdr:col>1</xdr:col>
      <xdr:colOff>5632069</xdr:colOff>
      <xdr:row>1</xdr:row>
      <xdr:rowOff>85725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2D00-000003000000}"/>
            </a:ext>
          </a:extLst>
        </xdr:cNvPr>
        <xdr:cNvSpPr/>
      </xdr:nvSpPr>
      <xdr:spPr>
        <a:xfrm>
          <a:off x="4514850" y="57150"/>
          <a:ext cx="1374394" cy="266700"/>
        </a:xfrm>
        <a:prstGeom prst="rect">
          <a:avLst/>
        </a:prstGeom>
        <a:ln/>
      </xdr:spPr>
      <xdr:style>
        <a:lnRef idx="0">
          <a:schemeClr val="dk1"/>
        </a:lnRef>
        <a:fillRef idx="3">
          <a:schemeClr val="dk1"/>
        </a:fillRef>
        <a:effectRef idx="3">
          <a:schemeClr val="dk1"/>
        </a:effectRef>
        <a:fontRef idx="minor">
          <a:schemeClr val="lt1"/>
        </a:fontRef>
      </xdr:style>
      <xdr:txBody>
        <a:bodyPr vertOverflow="clip" rtlCol="0" anchor="ctr"/>
        <a:lstStyle/>
        <a:p>
          <a:pPr algn="ctr"/>
          <a:r>
            <a:rPr lang="en-US" sz="1200" b="1"/>
            <a:t>Home</a:t>
          </a:r>
        </a:p>
      </xdr:txBody>
    </xdr:sp>
    <xdr:clientData/>
  </xdr:twoCellAnchor>
</xdr:wsDr>
</file>

<file path=xl/drawings/drawing4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1</xdr:row>
          <xdr:rowOff>0</xdr:rowOff>
        </xdr:from>
        <xdr:to>
          <xdr:col>2</xdr:col>
          <xdr:colOff>0</xdr:colOff>
          <xdr:row>2</xdr:row>
          <xdr:rowOff>19050</xdr:rowOff>
        </xdr:to>
        <xdr:sp macro="" textlink="">
          <xdr:nvSpPr>
            <xdr:cNvPr id="7169" name="Spinner 1" hidden="1">
              <a:extLst>
                <a:ext uri="{63B3BB69-23CF-44E3-9099-C40C66FF867C}">
                  <a14:compatExt spid="_x0000_s7169"/>
                </a:ext>
                <a:ext uri="{FF2B5EF4-FFF2-40B4-BE49-F238E27FC236}">
                  <a16:creationId xmlns:a16="http://schemas.microsoft.com/office/drawing/2014/main" id="{00000000-0008-0000-2E00-0000011C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ln/>
      </a:spPr>
      <a:bodyPr vertOverflow="clip" rtlCol="0" anchor="ctr"/>
      <a:lstStyle>
        <a:defPPr algn="ctr">
          <a:defRPr sz="1200" b="1"/>
        </a:defPPr>
      </a:lstStyle>
      <a:style>
        <a:lnRef idx="0">
          <a:schemeClr val="dk1"/>
        </a:lnRef>
        <a:fillRef idx="3">
          <a:schemeClr val="dk1"/>
        </a:fillRef>
        <a:effectRef idx="3">
          <a:schemeClr val="dk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14.xml"/><Relationship Id="rId18" Type="http://schemas.openxmlformats.org/officeDocument/2006/relationships/ctrlProp" Target="../ctrlProps/ctrlProp19.xml"/><Relationship Id="rId26" Type="http://schemas.openxmlformats.org/officeDocument/2006/relationships/ctrlProp" Target="../ctrlProps/ctrlProp27.xml"/><Relationship Id="rId39" Type="http://schemas.openxmlformats.org/officeDocument/2006/relationships/ctrlProp" Target="../ctrlProps/ctrlProp40.xml"/><Relationship Id="rId21" Type="http://schemas.openxmlformats.org/officeDocument/2006/relationships/ctrlProp" Target="../ctrlProps/ctrlProp22.xml"/><Relationship Id="rId34" Type="http://schemas.openxmlformats.org/officeDocument/2006/relationships/ctrlProp" Target="../ctrlProps/ctrlProp35.xml"/><Relationship Id="rId42" Type="http://schemas.openxmlformats.org/officeDocument/2006/relationships/ctrlProp" Target="../ctrlProps/ctrlProp43.xml"/><Relationship Id="rId47" Type="http://schemas.openxmlformats.org/officeDocument/2006/relationships/ctrlProp" Target="../ctrlProps/ctrlProp48.xml"/><Relationship Id="rId50" Type="http://schemas.openxmlformats.org/officeDocument/2006/relationships/ctrlProp" Target="../ctrlProps/ctrlProp51.xml"/><Relationship Id="rId55" Type="http://schemas.openxmlformats.org/officeDocument/2006/relationships/ctrlProp" Target="../ctrlProps/ctrlProp56.xml"/><Relationship Id="rId63" Type="http://schemas.openxmlformats.org/officeDocument/2006/relationships/ctrlProp" Target="../ctrlProps/ctrlProp64.xml"/><Relationship Id="rId7" Type="http://schemas.openxmlformats.org/officeDocument/2006/relationships/ctrlProp" Target="../ctrlProps/ctrlProp8.xml"/><Relationship Id="rId2" Type="http://schemas.openxmlformats.org/officeDocument/2006/relationships/drawing" Target="../drawings/drawing10.xml"/><Relationship Id="rId16" Type="http://schemas.openxmlformats.org/officeDocument/2006/relationships/ctrlProp" Target="../ctrlProps/ctrlProp17.xml"/><Relationship Id="rId29" Type="http://schemas.openxmlformats.org/officeDocument/2006/relationships/ctrlProp" Target="../ctrlProps/ctrlProp30.xml"/><Relationship Id="rId11" Type="http://schemas.openxmlformats.org/officeDocument/2006/relationships/ctrlProp" Target="../ctrlProps/ctrlProp12.xml"/><Relationship Id="rId24" Type="http://schemas.openxmlformats.org/officeDocument/2006/relationships/ctrlProp" Target="../ctrlProps/ctrlProp25.xml"/><Relationship Id="rId32" Type="http://schemas.openxmlformats.org/officeDocument/2006/relationships/ctrlProp" Target="../ctrlProps/ctrlProp33.xml"/><Relationship Id="rId37" Type="http://schemas.openxmlformats.org/officeDocument/2006/relationships/ctrlProp" Target="../ctrlProps/ctrlProp38.xml"/><Relationship Id="rId40" Type="http://schemas.openxmlformats.org/officeDocument/2006/relationships/ctrlProp" Target="../ctrlProps/ctrlProp41.xml"/><Relationship Id="rId45" Type="http://schemas.openxmlformats.org/officeDocument/2006/relationships/ctrlProp" Target="../ctrlProps/ctrlProp46.xml"/><Relationship Id="rId53" Type="http://schemas.openxmlformats.org/officeDocument/2006/relationships/ctrlProp" Target="../ctrlProps/ctrlProp54.xml"/><Relationship Id="rId58" Type="http://schemas.openxmlformats.org/officeDocument/2006/relationships/ctrlProp" Target="../ctrlProps/ctrlProp59.xml"/><Relationship Id="rId5" Type="http://schemas.openxmlformats.org/officeDocument/2006/relationships/ctrlProp" Target="../ctrlProps/ctrlProp6.xml"/><Relationship Id="rId61" Type="http://schemas.openxmlformats.org/officeDocument/2006/relationships/ctrlProp" Target="../ctrlProps/ctrlProp62.xml"/><Relationship Id="rId19" Type="http://schemas.openxmlformats.org/officeDocument/2006/relationships/ctrlProp" Target="../ctrlProps/ctrlProp20.xml"/><Relationship Id="rId14" Type="http://schemas.openxmlformats.org/officeDocument/2006/relationships/ctrlProp" Target="../ctrlProps/ctrlProp15.xml"/><Relationship Id="rId22" Type="http://schemas.openxmlformats.org/officeDocument/2006/relationships/ctrlProp" Target="../ctrlProps/ctrlProp23.xml"/><Relationship Id="rId27" Type="http://schemas.openxmlformats.org/officeDocument/2006/relationships/ctrlProp" Target="../ctrlProps/ctrlProp28.xml"/><Relationship Id="rId30" Type="http://schemas.openxmlformats.org/officeDocument/2006/relationships/ctrlProp" Target="../ctrlProps/ctrlProp31.xml"/><Relationship Id="rId35" Type="http://schemas.openxmlformats.org/officeDocument/2006/relationships/ctrlProp" Target="../ctrlProps/ctrlProp36.xml"/><Relationship Id="rId43" Type="http://schemas.openxmlformats.org/officeDocument/2006/relationships/ctrlProp" Target="../ctrlProps/ctrlProp44.xml"/><Relationship Id="rId48" Type="http://schemas.openxmlformats.org/officeDocument/2006/relationships/ctrlProp" Target="../ctrlProps/ctrlProp49.xml"/><Relationship Id="rId56" Type="http://schemas.openxmlformats.org/officeDocument/2006/relationships/ctrlProp" Target="../ctrlProps/ctrlProp57.xml"/><Relationship Id="rId8" Type="http://schemas.openxmlformats.org/officeDocument/2006/relationships/ctrlProp" Target="../ctrlProps/ctrlProp9.xml"/><Relationship Id="rId51" Type="http://schemas.openxmlformats.org/officeDocument/2006/relationships/ctrlProp" Target="../ctrlProps/ctrlProp52.xml"/><Relationship Id="rId3" Type="http://schemas.openxmlformats.org/officeDocument/2006/relationships/vmlDrawing" Target="../drawings/vmlDrawing2.vml"/><Relationship Id="rId12" Type="http://schemas.openxmlformats.org/officeDocument/2006/relationships/ctrlProp" Target="../ctrlProps/ctrlProp13.xml"/><Relationship Id="rId17" Type="http://schemas.openxmlformats.org/officeDocument/2006/relationships/ctrlProp" Target="../ctrlProps/ctrlProp18.xml"/><Relationship Id="rId25" Type="http://schemas.openxmlformats.org/officeDocument/2006/relationships/ctrlProp" Target="../ctrlProps/ctrlProp26.xml"/><Relationship Id="rId33" Type="http://schemas.openxmlformats.org/officeDocument/2006/relationships/ctrlProp" Target="../ctrlProps/ctrlProp34.xml"/><Relationship Id="rId38" Type="http://schemas.openxmlformats.org/officeDocument/2006/relationships/ctrlProp" Target="../ctrlProps/ctrlProp39.xml"/><Relationship Id="rId46" Type="http://schemas.openxmlformats.org/officeDocument/2006/relationships/ctrlProp" Target="../ctrlProps/ctrlProp47.xml"/><Relationship Id="rId59" Type="http://schemas.openxmlformats.org/officeDocument/2006/relationships/ctrlProp" Target="../ctrlProps/ctrlProp60.xml"/><Relationship Id="rId20" Type="http://schemas.openxmlformats.org/officeDocument/2006/relationships/ctrlProp" Target="../ctrlProps/ctrlProp21.xml"/><Relationship Id="rId41" Type="http://schemas.openxmlformats.org/officeDocument/2006/relationships/ctrlProp" Target="../ctrlProps/ctrlProp42.xml"/><Relationship Id="rId54" Type="http://schemas.openxmlformats.org/officeDocument/2006/relationships/ctrlProp" Target="../ctrlProps/ctrlProp55.xml"/><Relationship Id="rId62" Type="http://schemas.openxmlformats.org/officeDocument/2006/relationships/ctrlProp" Target="../ctrlProps/ctrlProp63.xml"/><Relationship Id="rId1" Type="http://schemas.openxmlformats.org/officeDocument/2006/relationships/printerSettings" Target="../printerSettings/printerSettings10.bin"/><Relationship Id="rId6" Type="http://schemas.openxmlformats.org/officeDocument/2006/relationships/ctrlProp" Target="../ctrlProps/ctrlProp7.xml"/><Relationship Id="rId15" Type="http://schemas.openxmlformats.org/officeDocument/2006/relationships/ctrlProp" Target="../ctrlProps/ctrlProp16.xml"/><Relationship Id="rId23" Type="http://schemas.openxmlformats.org/officeDocument/2006/relationships/ctrlProp" Target="../ctrlProps/ctrlProp24.xml"/><Relationship Id="rId28" Type="http://schemas.openxmlformats.org/officeDocument/2006/relationships/ctrlProp" Target="../ctrlProps/ctrlProp29.xml"/><Relationship Id="rId36" Type="http://schemas.openxmlformats.org/officeDocument/2006/relationships/ctrlProp" Target="../ctrlProps/ctrlProp37.xml"/><Relationship Id="rId49" Type="http://schemas.openxmlformats.org/officeDocument/2006/relationships/ctrlProp" Target="../ctrlProps/ctrlProp50.xml"/><Relationship Id="rId57" Type="http://schemas.openxmlformats.org/officeDocument/2006/relationships/ctrlProp" Target="../ctrlProps/ctrlProp58.xml"/><Relationship Id="rId10" Type="http://schemas.openxmlformats.org/officeDocument/2006/relationships/ctrlProp" Target="../ctrlProps/ctrlProp11.xml"/><Relationship Id="rId31" Type="http://schemas.openxmlformats.org/officeDocument/2006/relationships/ctrlProp" Target="../ctrlProps/ctrlProp32.xml"/><Relationship Id="rId44" Type="http://schemas.openxmlformats.org/officeDocument/2006/relationships/ctrlProp" Target="../ctrlProps/ctrlProp45.xml"/><Relationship Id="rId52" Type="http://schemas.openxmlformats.org/officeDocument/2006/relationships/ctrlProp" Target="../ctrlProps/ctrlProp53.xml"/><Relationship Id="rId60" Type="http://schemas.openxmlformats.org/officeDocument/2006/relationships/ctrlProp" Target="../ctrlProps/ctrlProp61.xml"/><Relationship Id="rId4" Type="http://schemas.openxmlformats.org/officeDocument/2006/relationships/ctrlProp" Target="../ctrlProps/ctrlProp5.xml"/><Relationship Id="rId9" Type="http://schemas.openxmlformats.org/officeDocument/2006/relationships/ctrlProp" Target="../ctrlProps/ctrlProp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4.bin"/><Relationship Id="rId1" Type="http://schemas.openxmlformats.org/officeDocument/2006/relationships/hyperlink" Target="https://www.gapconnections.com/resources/recordkeeping" TargetMode="Externa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6" Type="http://schemas.openxmlformats.org/officeDocument/2006/relationships/ctrlProp" Target="../ctrlProps/ctrlProp87.xml"/><Relationship Id="rId21" Type="http://schemas.openxmlformats.org/officeDocument/2006/relationships/ctrlProp" Target="../ctrlProps/ctrlProp82.xml"/><Relationship Id="rId34" Type="http://schemas.openxmlformats.org/officeDocument/2006/relationships/ctrlProp" Target="../ctrlProps/ctrlProp95.xml"/><Relationship Id="rId42" Type="http://schemas.openxmlformats.org/officeDocument/2006/relationships/ctrlProp" Target="../ctrlProps/ctrlProp103.xml"/><Relationship Id="rId47" Type="http://schemas.openxmlformats.org/officeDocument/2006/relationships/ctrlProp" Target="../ctrlProps/ctrlProp108.xml"/><Relationship Id="rId50" Type="http://schemas.openxmlformats.org/officeDocument/2006/relationships/ctrlProp" Target="../ctrlProps/ctrlProp111.xml"/><Relationship Id="rId55" Type="http://schemas.openxmlformats.org/officeDocument/2006/relationships/ctrlProp" Target="../ctrlProps/ctrlProp116.xml"/><Relationship Id="rId63" Type="http://schemas.openxmlformats.org/officeDocument/2006/relationships/ctrlProp" Target="../ctrlProps/ctrlProp124.xml"/><Relationship Id="rId7" Type="http://schemas.openxmlformats.org/officeDocument/2006/relationships/ctrlProp" Target="../ctrlProps/ctrlProp68.xml"/><Relationship Id="rId2" Type="http://schemas.openxmlformats.org/officeDocument/2006/relationships/drawing" Target="../drawings/drawing19.xml"/><Relationship Id="rId16" Type="http://schemas.openxmlformats.org/officeDocument/2006/relationships/ctrlProp" Target="../ctrlProps/ctrlProp77.xml"/><Relationship Id="rId29" Type="http://schemas.openxmlformats.org/officeDocument/2006/relationships/ctrlProp" Target="../ctrlProps/ctrlProp90.xml"/><Relationship Id="rId11" Type="http://schemas.openxmlformats.org/officeDocument/2006/relationships/ctrlProp" Target="../ctrlProps/ctrlProp72.xml"/><Relationship Id="rId24" Type="http://schemas.openxmlformats.org/officeDocument/2006/relationships/ctrlProp" Target="../ctrlProps/ctrlProp85.xml"/><Relationship Id="rId32" Type="http://schemas.openxmlformats.org/officeDocument/2006/relationships/ctrlProp" Target="../ctrlProps/ctrlProp93.xml"/><Relationship Id="rId37" Type="http://schemas.openxmlformats.org/officeDocument/2006/relationships/ctrlProp" Target="../ctrlProps/ctrlProp98.xml"/><Relationship Id="rId40" Type="http://schemas.openxmlformats.org/officeDocument/2006/relationships/ctrlProp" Target="../ctrlProps/ctrlProp101.xml"/><Relationship Id="rId45" Type="http://schemas.openxmlformats.org/officeDocument/2006/relationships/ctrlProp" Target="../ctrlProps/ctrlProp106.xml"/><Relationship Id="rId53" Type="http://schemas.openxmlformats.org/officeDocument/2006/relationships/ctrlProp" Target="../ctrlProps/ctrlProp114.xml"/><Relationship Id="rId58" Type="http://schemas.openxmlformats.org/officeDocument/2006/relationships/ctrlProp" Target="../ctrlProps/ctrlProp119.xml"/><Relationship Id="rId66" Type="http://schemas.openxmlformats.org/officeDocument/2006/relationships/ctrlProp" Target="../ctrlProps/ctrlProp127.xml"/><Relationship Id="rId5" Type="http://schemas.openxmlformats.org/officeDocument/2006/relationships/ctrlProp" Target="../ctrlProps/ctrlProp66.xml"/><Relationship Id="rId61" Type="http://schemas.openxmlformats.org/officeDocument/2006/relationships/ctrlProp" Target="../ctrlProps/ctrlProp122.xml"/><Relationship Id="rId19" Type="http://schemas.openxmlformats.org/officeDocument/2006/relationships/ctrlProp" Target="../ctrlProps/ctrlProp80.xml"/><Relationship Id="rId14" Type="http://schemas.openxmlformats.org/officeDocument/2006/relationships/ctrlProp" Target="../ctrlProps/ctrlProp75.xml"/><Relationship Id="rId22" Type="http://schemas.openxmlformats.org/officeDocument/2006/relationships/ctrlProp" Target="../ctrlProps/ctrlProp83.xml"/><Relationship Id="rId27" Type="http://schemas.openxmlformats.org/officeDocument/2006/relationships/ctrlProp" Target="../ctrlProps/ctrlProp88.xml"/><Relationship Id="rId30" Type="http://schemas.openxmlformats.org/officeDocument/2006/relationships/ctrlProp" Target="../ctrlProps/ctrlProp91.xml"/><Relationship Id="rId35" Type="http://schemas.openxmlformats.org/officeDocument/2006/relationships/ctrlProp" Target="../ctrlProps/ctrlProp96.xml"/><Relationship Id="rId43" Type="http://schemas.openxmlformats.org/officeDocument/2006/relationships/ctrlProp" Target="../ctrlProps/ctrlProp104.xml"/><Relationship Id="rId48" Type="http://schemas.openxmlformats.org/officeDocument/2006/relationships/ctrlProp" Target="../ctrlProps/ctrlProp109.xml"/><Relationship Id="rId56" Type="http://schemas.openxmlformats.org/officeDocument/2006/relationships/ctrlProp" Target="../ctrlProps/ctrlProp117.xml"/><Relationship Id="rId64" Type="http://schemas.openxmlformats.org/officeDocument/2006/relationships/ctrlProp" Target="../ctrlProps/ctrlProp125.xml"/><Relationship Id="rId8" Type="http://schemas.openxmlformats.org/officeDocument/2006/relationships/ctrlProp" Target="../ctrlProps/ctrlProp69.xml"/><Relationship Id="rId51" Type="http://schemas.openxmlformats.org/officeDocument/2006/relationships/ctrlProp" Target="../ctrlProps/ctrlProp112.xml"/><Relationship Id="rId3" Type="http://schemas.openxmlformats.org/officeDocument/2006/relationships/vmlDrawing" Target="../drawings/vmlDrawing3.vml"/><Relationship Id="rId12" Type="http://schemas.openxmlformats.org/officeDocument/2006/relationships/ctrlProp" Target="../ctrlProps/ctrlProp73.xml"/><Relationship Id="rId17" Type="http://schemas.openxmlformats.org/officeDocument/2006/relationships/ctrlProp" Target="../ctrlProps/ctrlProp78.xml"/><Relationship Id="rId25" Type="http://schemas.openxmlformats.org/officeDocument/2006/relationships/ctrlProp" Target="../ctrlProps/ctrlProp86.xml"/><Relationship Id="rId33" Type="http://schemas.openxmlformats.org/officeDocument/2006/relationships/ctrlProp" Target="../ctrlProps/ctrlProp94.xml"/><Relationship Id="rId38" Type="http://schemas.openxmlformats.org/officeDocument/2006/relationships/ctrlProp" Target="../ctrlProps/ctrlProp99.xml"/><Relationship Id="rId46" Type="http://schemas.openxmlformats.org/officeDocument/2006/relationships/ctrlProp" Target="../ctrlProps/ctrlProp107.xml"/><Relationship Id="rId59" Type="http://schemas.openxmlformats.org/officeDocument/2006/relationships/ctrlProp" Target="../ctrlProps/ctrlProp120.xml"/><Relationship Id="rId67" Type="http://schemas.openxmlformats.org/officeDocument/2006/relationships/ctrlProp" Target="../ctrlProps/ctrlProp128.xml"/><Relationship Id="rId20" Type="http://schemas.openxmlformats.org/officeDocument/2006/relationships/ctrlProp" Target="../ctrlProps/ctrlProp81.xml"/><Relationship Id="rId41" Type="http://schemas.openxmlformats.org/officeDocument/2006/relationships/ctrlProp" Target="../ctrlProps/ctrlProp102.xml"/><Relationship Id="rId54" Type="http://schemas.openxmlformats.org/officeDocument/2006/relationships/ctrlProp" Target="../ctrlProps/ctrlProp115.xml"/><Relationship Id="rId62" Type="http://schemas.openxmlformats.org/officeDocument/2006/relationships/ctrlProp" Target="../ctrlProps/ctrlProp123.xml"/><Relationship Id="rId1" Type="http://schemas.openxmlformats.org/officeDocument/2006/relationships/printerSettings" Target="../printerSettings/printerSettings19.bin"/><Relationship Id="rId6" Type="http://schemas.openxmlformats.org/officeDocument/2006/relationships/ctrlProp" Target="../ctrlProps/ctrlProp67.xml"/><Relationship Id="rId15" Type="http://schemas.openxmlformats.org/officeDocument/2006/relationships/ctrlProp" Target="../ctrlProps/ctrlProp76.xml"/><Relationship Id="rId23" Type="http://schemas.openxmlformats.org/officeDocument/2006/relationships/ctrlProp" Target="../ctrlProps/ctrlProp84.xml"/><Relationship Id="rId28" Type="http://schemas.openxmlformats.org/officeDocument/2006/relationships/ctrlProp" Target="../ctrlProps/ctrlProp89.xml"/><Relationship Id="rId36" Type="http://schemas.openxmlformats.org/officeDocument/2006/relationships/ctrlProp" Target="../ctrlProps/ctrlProp97.xml"/><Relationship Id="rId49" Type="http://schemas.openxmlformats.org/officeDocument/2006/relationships/ctrlProp" Target="../ctrlProps/ctrlProp110.xml"/><Relationship Id="rId57" Type="http://schemas.openxmlformats.org/officeDocument/2006/relationships/ctrlProp" Target="../ctrlProps/ctrlProp118.xml"/><Relationship Id="rId10" Type="http://schemas.openxmlformats.org/officeDocument/2006/relationships/ctrlProp" Target="../ctrlProps/ctrlProp71.xml"/><Relationship Id="rId31" Type="http://schemas.openxmlformats.org/officeDocument/2006/relationships/ctrlProp" Target="../ctrlProps/ctrlProp92.xml"/><Relationship Id="rId44" Type="http://schemas.openxmlformats.org/officeDocument/2006/relationships/ctrlProp" Target="../ctrlProps/ctrlProp105.xml"/><Relationship Id="rId52" Type="http://schemas.openxmlformats.org/officeDocument/2006/relationships/ctrlProp" Target="../ctrlProps/ctrlProp113.xml"/><Relationship Id="rId60" Type="http://schemas.openxmlformats.org/officeDocument/2006/relationships/ctrlProp" Target="../ctrlProps/ctrlProp121.xml"/><Relationship Id="rId65" Type="http://schemas.openxmlformats.org/officeDocument/2006/relationships/ctrlProp" Target="../ctrlProps/ctrlProp126.xml"/><Relationship Id="rId4" Type="http://schemas.openxmlformats.org/officeDocument/2006/relationships/ctrlProp" Target="../ctrlProps/ctrlProp65.xml"/><Relationship Id="rId9" Type="http://schemas.openxmlformats.org/officeDocument/2006/relationships/ctrlProp" Target="../ctrlProps/ctrlProp70.xml"/><Relationship Id="rId13" Type="http://schemas.openxmlformats.org/officeDocument/2006/relationships/ctrlProp" Target="../ctrlProps/ctrlProp74.xml"/><Relationship Id="rId18" Type="http://schemas.openxmlformats.org/officeDocument/2006/relationships/ctrlProp" Target="../ctrlProps/ctrlProp79.xml"/><Relationship Id="rId39" Type="http://schemas.openxmlformats.org/officeDocument/2006/relationships/ctrlProp" Target="../ctrlProps/ctrlProp100.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s://www.dol.gov/whd/forms/wh-516_Spanish.pdf" TargetMode="External"/><Relationship Id="rId1" Type="http://schemas.openxmlformats.org/officeDocument/2006/relationships/hyperlink" Target="http://www.dol.gov/whd/forms/wh516.pdf" TargetMode="External"/><Relationship Id="rId4"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33.xml"/><Relationship Id="rId2" Type="http://schemas.openxmlformats.org/officeDocument/2006/relationships/printerSettings" Target="../printerSettings/printerSettings33.bin"/><Relationship Id="rId1" Type="http://schemas.openxmlformats.org/officeDocument/2006/relationships/hyperlink" Target="https://www.gapconnections.com/uploads/Worker%20Concern%20Process%20Documentation%20%28Rev%202025%29.pdf" TargetMode="External"/></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34.xml"/><Relationship Id="rId2" Type="http://schemas.openxmlformats.org/officeDocument/2006/relationships/printerSettings" Target="../printerSettings/printerSettings34.bin"/><Relationship Id="rId1" Type="http://schemas.openxmlformats.org/officeDocument/2006/relationships/hyperlink" Target="https://www.gapconnections.com/uploads/Anti%20Discrimination%20Policy_web%20ready_12192022.pdf" TargetMode="External"/></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hyperlink" Target="https://www.dol.gov/whd/forms/wh521.pdf" TargetMode="External"/></Relationships>
</file>

<file path=xl/worksheets/_rels/sheet36.xml.rels><?xml version="1.0" encoding="UTF-8" standalone="yes"?>
<Relationships xmlns="http://schemas.openxmlformats.org/package/2006/relationships"><Relationship Id="rId13" Type="http://schemas.openxmlformats.org/officeDocument/2006/relationships/ctrlProp" Target="../ctrlProps/ctrlProp138.xml"/><Relationship Id="rId18" Type="http://schemas.openxmlformats.org/officeDocument/2006/relationships/ctrlProp" Target="../ctrlProps/ctrlProp143.xml"/><Relationship Id="rId26" Type="http://schemas.openxmlformats.org/officeDocument/2006/relationships/ctrlProp" Target="../ctrlProps/ctrlProp151.xml"/><Relationship Id="rId39" Type="http://schemas.openxmlformats.org/officeDocument/2006/relationships/ctrlProp" Target="../ctrlProps/ctrlProp164.xml"/><Relationship Id="rId21" Type="http://schemas.openxmlformats.org/officeDocument/2006/relationships/ctrlProp" Target="../ctrlProps/ctrlProp146.xml"/><Relationship Id="rId34" Type="http://schemas.openxmlformats.org/officeDocument/2006/relationships/ctrlProp" Target="../ctrlProps/ctrlProp159.xml"/><Relationship Id="rId42" Type="http://schemas.openxmlformats.org/officeDocument/2006/relationships/ctrlProp" Target="../ctrlProps/ctrlProp167.xml"/><Relationship Id="rId47" Type="http://schemas.openxmlformats.org/officeDocument/2006/relationships/ctrlProp" Target="../ctrlProps/ctrlProp172.xml"/><Relationship Id="rId50" Type="http://schemas.openxmlformats.org/officeDocument/2006/relationships/ctrlProp" Target="../ctrlProps/ctrlProp175.xml"/><Relationship Id="rId55" Type="http://schemas.openxmlformats.org/officeDocument/2006/relationships/ctrlProp" Target="../ctrlProps/ctrlProp180.xml"/><Relationship Id="rId7" Type="http://schemas.openxmlformats.org/officeDocument/2006/relationships/ctrlProp" Target="../ctrlProps/ctrlProp132.xml"/><Relationship Id="rId2" Type="http://schemas.openxmlformats.org/officeDocument/2006/relationships/drawing" Target="../drawings/drawing36.xml"/><Relationship Id="rId16" Type="http://schemas.openxmlformats.org/officeDocument/2006/relationships/ctrlProp" Target="../ctrlProps/ctrlProp141.xml"/><Relationship Id="rId29" Type="http://schemas.openxmlformats.org/officeDocument/2006/relationships/ctrlProp" Target="../ctrlProps/ctrlProp154.xml"/><Relationship Id="rId11" Type="http://schemas.openxmlformats.org/officeDocument/2006/relationships/ctrlProp" Target="../ctrlProps/ctrlProp136.xml"/><Relationship Id="rId24" Type="http://schemas.openxmlformats.org/officeDocument/2006/relationships/ctrlProp" Target="../ctrlProps/ctrlProp149.xml"/><Relationship Id="rId32" Type="http://schemas.openxmlformats.org/officeDocument/2006/relationships/ctrlProp" Target="../ctrlProps/ctrlProp157.xml"/><Relationship Id="rId37" Type="http://schemas.openxmlformats.org/officeDocument/2006/relationships/ctrlProp" Target="../ctrlProps/ctrlProp162.xml"/><Relationship Id="rId40" Type="http://schemas.openxmlformats.org/officeDocument/2006/relationships/ctrlProp" Target="../ctrlProps/ctrlProp165.xml"/><Relationship Id="rId45" Type="http://schemas.openxmlformats.org/officeDocument/2006/relationships/ctrlProp" Target="../ctrlProps/ctrlProp170.xml"/><Relationship Id="rId53" Type="http://schemas.openxmlformats.org/officeDocument/2006/relationships/ctrlProp" Target="../ctrlProps/ctrlProp178.xml"/><Relationship Id="rId5" Type="http://schemas.openxmlformats.org/officeDocument/2006/relationships/ctrlProp" Target="../ctrlProps/ctrlProp130.xml"/><Relationship Id="rId10" Type="http://schemas.openxmlformats.org/officeDocument/2006/relationships/ctrlProp" Target="../ctrlProps/ctrlProp135.xml"/><Relationship Id="rId19" Type="http://schemas.openxmlformats.org/officeDocument/2006/relationships/ctrlProp" Target="../ctrlProps/ctrlProp144.xml"/><Relationship Id="rId31" Type="http://schemas.openxmlformats.org/officeDocument/2006/relationships/ctrlProp" Target="../ctrlProps/ctrlProp156.xml"/><Relationship Id="rId44" Type="http://schemas.openxmlformats.org/officeDocument/2006/relationships/ctrlProp" Target="../ctrlProps/ctrlProp169.xml"/><Relationship Id="rId52" Type="http://schemas.openxmlformats.org/officeDocument/2006/relationships/ctrlProp" Target="../ctrlProps/ctrlProp177.xml"/><Relationship Id="rId4" Type="http://schemas.openxmlformats.org/officeDocument/2006/relationships/ctrlProp" Target="../ctrlProps/ctrlProp129.xml"/><Relationship Id="rId9" Type="http://schemas.openxmlformats.org/officeDocument/2006/relationships/ctrlProp" Target="../ctrlProps/ctrlProp134.xml"/><Relationship Id="rId14" Type="http://schemas.openxmlformats.org/officeDocument/2006/relationships/ctrlProp" Target="../ctrlProps/ctrlProp139.xml"/><Relationship Id="rId22" Type="http://schemas.openxmlformats.org/officeDocument/2006/relationships/ctrlProp" Target="../ctrlProps/ctrlProp147.xml"/><Relationship Id="rId27" Type="http://schemas.openxmlformats.org/officeDocument/2006/relationships/ctrlProp" Target="../ctrlProps/ctrlProp152.xml"/><Relationship Id="rId30" Type="http://schemas.openxmlformats.org/officeDocument/2006/relationships/ctrlProp" Target="../ctrlProps/ctrlProp155.xml"/><Relationship Id="rId35" Type="http://schemas.openxmlformats.org/officeDocument/2006/relationships/ctrlProp" Target="../ctrlProps/ctrlProp160.xml"/><Relationship Id="rId43" Type="http://schemas.openxmlformats.org/officeDocument/2006/relationships/ctrlProp" Target="../ctrlProps/ctrlProp168.xml"/><Relationship Id="rId48" Type="http://schemas.openxmlformats.org/officeDocument/2006/relationships/ctrlProp" Target="../ctrlProps/ctrlProp173.xml"/><Relationship Id="rId8" Type="http://schemas.openxmlformats.org/officeDocument/2006/relationships/ctrlProp" Target="../ctrlProps/ctrlProp133.xml"/><Relationship Id="rId51" Type="http://schemas.openxmlformats.org/officeDocument/2006/relationships/ctrlProp" Target="../ctrlProps/ctrlProp176.xml"/><Relationship Id="rId3" Type="http://schemas.openxmlformats.org/officeDocument/2006/relationships/vmlDrawing" Target="../drawings/vmlDrawing4.vml"/><Relationship Id="rId12" Type="http://schemas.openxmlformats.org/officeDocument/2006/relationships/ctrlProp" Target="../ctrlProps/ctrlProp137.xml"/><Relationship Id="rId17" Type="http://schemas.openxmlformats.org/officeDocument/2006/relationships/ctrlProp" Target="../ctrlProps/ctrlProp142.xml"/><Relationship Id="rId25" Type="http://schemas.openxmlformats.org/officeDocument/2006/relationships/ctrlProp" Target="../ctrlProps/ctrlProp150.xml"/><Relationship Id="rId33" Type="http://schemas.openxmlformats.org/officeDocument/2006/relationships/ctrlProp" Target="../ctrlProps/ctrlProp158.xml"/><Relationship Id="rId38" Type="http://schemas.openxmlformats.org/officeDocument/2006/relationships/ctrlProp" Target="../ctrlProps/ctrlProp163.xml"/><Relationship Id="rId46" Type="http://schemas.openxmlformats.org/officeDocument/2006/relationships/ctrlProp" Target="../ctrlProps/ctrlProp171.xml"/><Relationship Id="rId20" Type="http://schemas.openxmlformats.org/officeDocument/2006/relationships/ctrlProp" Target="../ctrlProps/ctrlProp145.xml"/><Relationship Id="rId41" Type="http://schemas.openxmlformats.org/officeDocument/2006/relationships/ctrlProp" Target="../ctrlProps/ctrlProp166.xml"/><Relationship Id="rId54" Type="http://schemas.openxmlformats.org/officeDocument/2006/relationships/ctrlProp" Target="../ctrlProps/ctrlProp179.xml"/><Relationship Id="rId1" Type="http://schemas.openxmlformats.org/officeDocument/2006/relationships/printerSettings" Target="../printerSettings/printerSettings35.bin"/><Relationship Id="rId6" Type="http://schemas.openxmlformats.org/officeDocument/2006/relationships/ctrlProp" Target="../ctrlProps/ctrlProp131.xml"/><Relationship Id="rId15" Type="http://schemas.openxmlformats.org/officeDocument/2006/relationships/ctrlProp" Target="../ctrlProps/ctrlProp140.xml"/><Relationship Id="rId23" Type="http://schemas.openxmlformats.org/officeDocument/2006/relationships/ctrlProp" Target="../ctrlProps/ctrlProp148.xml"/><Relationship Id="rId28" Type="http://schemas.openxmlformats.org/officeDocument/2006/relationships/ctrlProp" Target="../ctrlProps/ctrlProp153.xml"/><Relationship Id="rId36" Type="http://schemas.openxmlformats.org/officeDocument/2006/relationships/ctrlProp" Target="../ctrlProps/ctrlProp161.xml"/><Relationship Id="rId49" Type="http://schemas.openxmlformats.org/officeDocument/2006/relationships/ctrlProp" Target="../ctrlProps/ctrlProp174.xml"/></Relationships>
</file>

<file path=xl/worksheets/_rels/sheet37.xml.rels><?xml version="1.0" encoding="UTF-8" standalone="yes"?>
<Relationships xmlns="http://schemas.openxmlformats.org/package/2006/relationships"><Relationship Id="rId13" Type="http://schemas.openxmlformats.org/officeDocument/2006/relationships/ctrlProp" Target="../ctrlProps/ctrlProp190.xml"/><Relationship Id="rId18" Type="http://schemas.openxmlformats.org/officeDocument/2006/relationships/ctrlProp" Target="../ctrlProps/ctrlProp195.xml"/><Relationship Id="rId26" Type="http://schemas.openxmlformats.org/officeDocument/2006/relationships/ctrlProp" Target="../ctrlProps/ctrlProp203.xml"/><Relationship Id="rId3" Type="http://schemas.openxmlformats.org/officeDocument/2006/relationships/vmlDrawing" Target="../drawings/vmlDrawing5.vml"/><Relationship Id="rId21" Type="http://schemas.openxmlformats.org/officeDocument/2006/relationships/ctrlProp" Target="../ctrlProps/ctrlProp198.xml"/><Relationship Id="rId34" Type="http://schemas.openxmlformats.org/officeDocument/2006/relationships/ctrlProp" Target="../ctrlProps/ctrlProp211.xml"/><Relationship Id="rId7" Type="http://schemas.openxmlformats.org/officeDocument/2006/relationships/ctrlProp" Target="../ctrlProps/ctrlProp184.xml"/><Relationship Id="rId12" Type="http://schemas.openxmlformats.org/officeDocument/2006/relationships/ctrlProp" Target="../ctrlProps/ctrlProp189.xml"/><Relationship Id="rId17" Type="http://schemas.openxmlformats.org/officeDocument/2006/relationships/ctrlProp" Target="../ctrlProps/ctrlProp194.xml"/><Relationship Id="rId25" Type="http://schemas.openxmlformats.org/officeDocument/2006/relationships/ctrlProp" Target="../ctrlProps/ctrlProp202.xml"/><Relationship Id="rId33" Type="http://schemas.openxmlformats.org/officeDocument/2006/relationships/ctrlProp" Target="../ctrlProps/ctrlProp210.xml"/><Relationship Id="rId2" Type="http://schemas.openxmlformats.org/officeDocument/2006/relationships/drawing" Target="../drawings/drawing37.xml"/><Relationship Id="rId16" Type="http://schemas.openxmlformats.org/officeDocument/2006/relationships/ctrlProp" Target="../ctrlProps/ctrlProp193.xml"/><Relationship Id="rId20" Type="http://schemas.openxmlformats.org/officeDocument/2006/relationships/ctrlProp" Target="../ctrlProps/ctrlProp197.xml"/><Relationship Id="rId29" Type="http://schemas.openxmlformats.org/officeDocument/2006/relationships/ctrlProp" Target="../ctrlProps/ctrlProp206.xml"/><Relationship Id="rId1" Type="http://schemas.openxmlformats.org/officeDocument/2006/relationships/printerSettings" Target="../printerSettings/printerSettings36.bin"/><Relationship Id="rId6" Type="http://schemas.openxmlformats.org/officeDocument/2006/relationships/ctrlProp" Target="../ctrlProps/ctrlProp183.xml"/><Relationship Id="rId11" Type="http://schemas.openxmlformats.org/officeDocument/2006/relationships/ctrlProp" Target="../ctrlProps/ctrlProp188.xml"/><Relationship Id="rId24" Type="http://schemas.openxmlformats.org/officeDocument/2006/relationships/ctrlProp" Target="../ctrlProps/ctrlProp201.xml"/><Relationship Id="rId32" Type="http://schemas.openxmlformats.org/officeDocument/2006/relationships/ctrlProp" Target="../ctrlProps/ctrlProp209.xml"/><Relationship Id="rId5" Type="http://schemas.openxmlformats.org/officeDocument/2006/relationships/ctrlProp" Target="../ctrlProps/ctrlProp182.xml"/><Relationship Id="rId15" Type="http://schemas.openxmlformats.org/officeDocument/2006/relationships/ctrlProp" Target="../ctrlProps/ctrlProp192.xml"/><Relationship Id="rId23" Type="http://schemas.openxmlformats.org/officeDocument/2006/relationships/ctrlProp" Target="../ctrlProps/ctrlProp200.xml"/><Relationship Id="rId28" Type="http://schemas.openxmlformats.org/officeDocument/2006/relationships/ctrlProp" Target="../ctrlProps/ctrlProp205.xml"/><Relationship Id="rId36" Type="http://schemas.openxmlformats.org/officeDocument/2006/relationships/ctrlProp" Target="../ctrlProps/ctrlProp213.xml"/><Relationship Id="rId10" Type="http://schemas.openxmlformats.org/officeDocument/2006/relationships/ctrlProp" Target="../ctrlProps/ctrlProp187.xml"/><Relationship Id="rId19" Type="http://schemas.openxmlformats.org/officeDocument/2006/relationships/ctrlProp" Target="../ctrlProps/ctrlProp196.xml"/><Relationship Id="rId31" Type="http://schemas.openxmlformats.org/officeDocument/2006/relationships/ctrlProp" Target="../ctrlProps/ctrlProp208.xml"/><Relationship Id="rId4" Type="http://schemas.openxmlformats.org/officeDocument/2006/relationships/ctrlProp" Target="../ctrlProps/ctrlProp181.xml"/><Relationship Id="rId9" Type="http://schemas.openxmlformats.org/officeDocument/2006/relationships/ctrlProp" Target="../ctrlProps/ctrlProp186.xml"/><Relationship Id="rId14" Type="http://schemas.openxmlformats.org/officeDocument/2006/relationships/ctrlProp" Target="../ctrlProps/ctrlProp191.xml"/><Relationship Id="rId22" Type="http://schemas.openxmlformats.org/officeDocument/2006/relationships/ctrlProp" Target="../ctrlProps/ctrlProp199.xml"/><Relationship Id="rId27" Type="http://schemas.openxmlformats.org/officeDocument/2006/relationships/ctrlProp" Target="../ctrlProps/ctrlProp204.xml"/><Relationship Id="rId30" Type="http://schemas.openxmlformats.org/officeDocument/2006/relationships/ctrlProp" Target="../ctrlProps/ctrlProp207.xml"/><Relationship Id="rId35" Type="http://schemas.openxmlformats.org/officeDocument/2006/relationships/ctrlProp" Target="../ctrlProps/ctrlProp212.xml"/><Relationship Id="rId8" Type="http://schemas.openxmlformats.org/officeDocument/2006/relationships/ctrlProp" Target="../ctrlProps/ctrlProp185.xm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hyperlink" Target="https://www.osha.gov/sites/default/files/OSHA-RK-Forms-Package.pdf" TargetMode="External"/></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3" Type="http://schemas.openxmlformats.org/officeDocument/2006/relationships/drawing" Target="../drawings/drawing46.xml"/><Relationship Id="rId2" Type="http://schemas.openxmlformats.org/officeDocument/2006/relationships/printerSettings" Target="../printerSettings/printerSettings43.bin"/><Relationship Id="rId1" Type="http://schemas.openxmlformats.org/officeDocument/2006/relationships/hyperlink" Target="https://www.gapconnections.com/uploads/Worker%20Safety%20%26%20Crop%20Integrity%20Training%20Records_web.pdf" TargetMode="External"/></Relationships>
</file>

<file path=xl/worksheets/_rels/sheet47.xml.rels><?xml version="1.0" encoding="UTF-8" standalone="yes"?>
<Relationships xmlns="http://schemas.openxmlformats.org/package/2006/relationships"><Relationship Id="rId3" Type="http://schemas.openxmlformats.org/officeDocument/2006/relationships/ctrlProp" Target="../ctrlProps/ctrlProp214.xml"/><Relationship Id="rId2" Type="http://schemas.openxmlformats.org/officeDocument/2006/relationships/vmlDrawing" Target="../drawings/vmlDrawing6.vml"/><Relationship Id="rId1" Type="http://schemas.openxmlformats.org/officeDocument/2006/relationships/drawing" Target="../drawings/drawing4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67E35-07FD-4347-8574-C2539762EA12}">
  <sheetPr codeName="Sheet4"/>
  <dimension ref="A1:R32"/>
  <sheetViews>
    <sheetView topLeftCell="D1" zoomScaleNormal="100" workbookViewId="0">
      <selection activeCell="G10" sqref="G10"/>
    </sheetView>
  </sheetViews>
  <sheetFormatPr defaultColWidth="8.81640625" defaultRowHeight="14.5" x14ac:dyDescent="0.35"/>
  <cols>
    <col min="1" max="1" width="50.81640625" style="3" customWidth="1"/>
    <col min="2" max="2" width="2.7265625" style="3" customWidth="1"/>
    <col min="3" max="3" width="53.453125" style="3" customWidth="1"/>
    <col min="4" max="4" width="2.7265625" style="3" customWidth="1"/>
    <col min="5" max="5" width="58.6328125" style="3" customWidth="1"/>
    <col min="6" max="6" width="2.7265625" style="3" customWidth="1"/>
    <col min="7" max="7" width="45.7265625" style="3" customWidth="1"/>
    <col min="8" max="12" width="20.7265625" style="3" customWidth="1"/>
    <col min="13" max="20" width="15.7265625" style="3" customWidth="1"/>
    <col min="21" max="16384" width="8.81640625" style="3"/>
  </cols>
  <sheetData>
    <row r="1" spans="1:18" ht="21" x14ac:dyDescent="0.5">
      <c r="A1" s="200" t="s">
        <v>411</v>
      </c>
      <c r="B1" s="200"/>
      <c r="C1" s="200"/>
      <c r="D1" s="200"/>
      <c r="E1" s="200"/>
      <c r="F1" s="200"/>
      <c r="G1" s="200"/>
      <c r="H1" s="78"/>
      <c r="I1" s="140"/>
      <c r="J1" s="140"/>
      <c r="K1" s="140"/>
      <c r="L1" s="140"/>
      <c r="M1" s="140"/>
      <c r="N1" s="140"/>
      <c r="O1" s="140"/>
      <c r="P1" s="140"/>
      <c r="Q1" s="140"/>
      <c r="R1" s="140"/>
    </row>
    <row r="2" spans="1:18" ht="20.149999999999999" customHeight="1" x14ac:dyDescent="0.35">
      <c r="A2" s="199" t="s">
        <v>0</v>
      </c>
      <c r="B2" s="199"/>
      <c r="C2" s="199"/>
      <c r="D2" s="199"/>
      <c r="E2" s="199"/>
      <c r="F2" s="199"/>
      <c r="G2" s="199"/>
    </row>
    <row r="3" spans="1:18" ht="20.149999999999999" customHeight="1" x14ac:dyDescent="0.35"/>
    <row r="4" spans="1:18" s="28" customFormat="1" ht="20.149999999999999" customHeight="1" x14ac:dyDescent="0.35">
      <c r="A4" s="75" t="s">
        <v>1</v>
      </c>
      <c r="C4" s="75" t="s">
        <v>2</v>
      </c>
      <c r="E4" s="75" t="s">
        <v>3</v>
      </c>
      <c r="G4" s="74" t="s">
        <v>4</v>
      </c>
    </row>
    <row r="5" spans="1:18" s="28" customFormat="1" ht="20.149999999999999" customHeight="1" x14ac:dyDescent="0.35">
      <c r="A5" s="75" t="s">
        <v>412</v>
      </c>
      <c r="C5" s="75" t="s">
        <v>5</v>
      </c>
      <c r="E5" s="74" t="s">
        <v>515</v>
      </c>
      <c r="G5" s="74" t="s">
        <v>6</v>
      </c>
    </row>
    <row r="6" spans="1:18" s="28" customFormat="1" ht="20.149999999999999" customHeight="1" x14ac:dyDescent="0.35">
      <c r="A6" s="74" t="s">
        <v>516</v>
      </c>
      <c r="C6" s="75" t="s">
        <v>7</v>
      </c>
      <c r="E6" s="75" t="s">
        <v>438</v>
      </c>
      <c r="G6" s="74" t="s">
        <v>8</v>
      </c>
    </row>
    <row r="7" spans="1:18" s="28" customFormat="1" ht="20.149999999999999" customHeight="1" x14ac:dyDescent="0.35">
      <c r="A7" s="76" t="s">
        <v>9</v>
      </c>
      <c r="B7" s="79"/>
      <c r="C7" s="75" t="s">
        <v>10</v>
      </c>
      <c r="D7" s="79"/>
      <c r="E7" s="75" t="s">
        <v>11</v>
      </c>
      <c r="F7" s="80"/>
      <c r="G7" s="74" t="s">
        <v>12</v>
      </c>
    </row>
    <row r="8" spans="1:18" s="28" customFormat="1" ht="20.149999999999999" customHeight="1" x14ac:dyDescent="0.35">
      <c r="A8" s="77" t="s">
        <v>13</v>
      </c>
      <c r="B8" s="80"/>
      <c r="C8" s="75" t="s">
        <v>14</v>
      </c>
      <c r="D8" s="81"/>
      <c r="F8" s="80"/>
      <c r="G8" s="74" t="s">
        <v>15</v>
      </c>
    </row>
    <row r="9" spans="1:18" s="28" customFormat="1" ht="20.149999999999999" customHeight="1" x14ac:dyDescent="0.35">
      <c r="A9" s="77" t="s">
        <v>16</v>
      </c>
      <c r="B9" s="80"/>
      <c r="C9" s="75" t="s">
        <v>17</v>
      </c>
      <c r="D9" s="82"/>
      <c r="F9" s="80"/>
      <c r="G9" s="74" t="s">
        <v>18</v>
      </c>
    </row>
    <row r="10" spans="1:18" s="28" customFormat="1" ht="20.149999999999999" customHeight="1" x14ac:dyDescent="0.35">
      <c r="A10" s="77" t="s">
        <v>19</v>
      </c>
      <c r="B10" s="80"/>
      <c r="C10" s="75" t="s">
        <v>20</v>
      </c>
      <c r="D10" s="80"/>
      <c r="F10" s="80"/>
      <c r="G10" s="74" t="s">
        <v>466</v>
      </c>
    </row>
    <row r="11" spans="1:18" s="28" customFormat="1" ht="20.149999999999999" customHeight="1" x14ac:dyDescent="0.35">
      <c r="B11" s="80"/>
      <c r="C11" s="75" t="s">
        <v>21</v>
      </c>
      <c r="D11" s="80"/>
      <c r="E11" s="75" t="s">
        <v>22</v>
      </c>
      <c r="F11" s="80"/>
      <c r="G11" s="74"/>
    </row>
    <row r="12" spans="1:18" s="28" customFormat="1" ht="20.149999999999999" customHeight="1" x14ac:dyDescent="0.35">
      <c r="B12" s="80"/>
      <c r="C12" s="80"/>
      <c r="D12" s="80"/>
      <c r="E12" s="75" t="s">
        <v>23</v>
      </c>
      <c r="F12" s="80"/>
    </row>
    <row r="13" spans="1:18" s="28" customFormat="1" ht="20.149999999999999" customHeight="1" x14ac:dyDescent="0.35">
      <c r="A13" s="133" t="s">
        <v>24</v>
      </c>
      <c r="B13" s="80"/>
      <c r="D13" s="80"/>
      <c r="F13" s="80"/>
    </row>
    <row r="14" spans="1:18" s="28" customFormat="1" ht="20.149999999999999" customHeight="1" x14ac:dyDescent="0.35">
      <c r="A14" s="75" t="s">
        <v>25</v>
      </c>
      <c r="B14" s="80"/>
      <c r="C14" s="75" t="s">
        <v>26</v>
      </c>
      <c r="D14" s="80"/>
      <c r="F14" s="80"/>
      <c r="G14" s="80"/>
    </row>
    <row r="15" spans="1:18" s="28" customFormat="1" ht="20.149999999999999" customHeight="1" x14ac:dyDescent="0.35">
      <c r="A15" s="133" t="s">
        <v>27</v>
      </c>
      <c r="B15" s="80"/>
      <c r="C15" s="80"/>
      <c r="D15" s="80"/>
      <c r="E15" s="74" t="s">
        <v>28</v>
      </c>
      <c r="F15" s="80"/>
      <c r="G15" s="80"/>
    </row>
    <row r="16" spans="1:18" s="28" customFormat="1" ht="20.149999999999999" customHeight="1" x14ac:dyDescent="0.35">
      <c r="A16" s="75" t="s">
        <v>29</v>
      </c>
      <c r="B16" s="80"/>
      <c r="D16" s="80"/>
      <c r="E16" s="75" t="s">
        <v>30</v>
      </c>
      <c r="F16" s="80"/>
      <c r="G16" s="80"/>
    </row>
    <row r="17" spans="1:7" s="28" customFormat="1" ht="20.149999999999999" customHeight="1" x14ac:dyDescent="0.35">
      <c r="A17" s="75" t="s">
        <v>31</v>
      </c>
      <c r="B17" s="80"/>
      <c r="C17" s="74" t="s">
        <v>32</v>
      </c>
      <c r="D17" s="80"/>
      <c r="E17" s="75" t="s">
        <v>33</v>
      </c>
      <c r="F17" s="80"/>
      <c r="G17" s="80"/>
    </row>
    <row r="18" spans="1:7" s="28" customFormat="1" ht="20.149999999999999" customHeight="1" x14ac:dyDescent="0.35">
      <c r="B18" s="80"/>
      <c r="C18" s="74" t="s">
        <v>34</v>
      </c>
      <c r="D18" s="80"/>
      <c r="E18" s="75" t="s">
        <v>35</v>
      </c>
      <c r="F18" s="80"/>
      <c r="G18" s="80"/>
    </row>
    <row r="19" spans="1:7" ht="20.149999999999999" customHeight="1" x14ac:dyDescent="0.35">
      <c r="B19" s="67"/>
      <c r="C19" s="74" t="s">
        <v>36</v>
      </c>
      <c r="D19" s="67"/>
      <c r="E19" s="139" t="s">
        <v>37</v>
      </c>
      <c r="F19" s="67"/>
      <c r="G19" s="67"/>
    </row>
    <row r="20" spans="1:7" ht="20.149999999999999" customHeight="1" x14ac:dyDescent="0.35">
      <c r="A20" s="75" t="s">
        <v>38</v>
      </c>
      <c r="B20" s="67"/>
      <c r="C20" s="74" t="s">
        <v>39</v>
      </c>
      <c r="D20" s="67"/>
      <c r="F20" s="67"/>
      <c r="G20" s="67"/>
    </row>
    <row r="21" spans="1:7" ht="20.149999999999999" customHeight="1" x14ac:dyDescent="0.35">
      <c r="A21" s="75" t="s">
        <v>40</v>
      </c>
      <c r="B21" s="67"/>
      <c r="C21" s="67"/>
      <c r="D21" s="67"/>
      <c r="F21" s="67"/>
      <c r="G21" s="67"/>
    </row>
    <row r="22" spans="1:7" x14ac:dyDescent="0.35">
      <c r="B22" s="67"/>
      <c r="C22" s="67"/>
      <c r="D22" s="67"/>
      <c r="E22" s="67"/>
      <c r="F22" s="67"/>
      <c r="G22" s="67"/>
    </row>
    <row r="23" spans="1:7" x14ac:dyDescent="0.35">
      <c r="B23" s="67"/>
      <c r="C23" s="67"/>
      <c r="D23" s="67"/>
      <c r="E23" s="67"/>
      <c r="F23" s="67"/>
      <c r="G23" s="67"/>
    </row>
    <row r="24" spans="1:7" x14ac:dyDescent="0.35">
      <c r="B24" s="67"/>
      <c r="C24" s="67"/>
      <c r="D24" s="67"/>
      <c r="F24" s="67"/>
      <c r="G24" s="67"/>
    </row>
    <row r="25" spans="1:7" x14ac:dyDescent="0.35">
      <c r="B25" s="67"/>
      <c r="D25" s="67"/>
      <c r="F25" s="67"/>
      <c r="G25" s="67"/>
    </row>
    <row r="26" spans="1:7" x14ac:dyDescent="0.35">
      <c r="B26" s="67"/>
      <c r="D26" s="67"/>
      <c r="F26" s="67"/>
      <c r="G26" s="67"/>
    </row>
    <row r="27" spans="1:7" x14ac:dyDescent="0.35">
      <c r="B27" s="67"/>
      <c r="D27" s="67"/>
      <c r="F27" s="67"/>
      <c r="G27" s="67"/>
    </row>
    <row r="28" spans="1:7" x14ac:dyDescent="0.35">
      <c r="B28" s="67"/>
      <c r="D28" s="67"/>
      <c r="F28" s="67"/>
      <c r="G28" s="67"/>
    </row>
    <row r="29" spans="1:7" x14ac:dyDescent="0.35">
      <c r="B29" s="67"/>
      <c r="D29" s="67"/>
      <c r="F29" s="67"/>
      <c r="G29" s="67"/>
    </row>
    <row r="30" spans="1:7" x14ac:dyDescent="0.35">
      <c r="B30" s="67"/>
      <c r="D30" s="67"/>
      <c r="F30" s="67"/>
    </row>
    <row r="31" spans="1:7" x14ac:dyDescent="0.35">
      <c r="B31" s="67"/>
      <c r="D31" s="67"/>
      <c r="F31" s="67"/>
    </row>
    <row r="32" spans="1:7" x14ac:dyDescent="0.35">
      <c r="B32" s="67"/>
      <c r="D32" s="67"/>
      <c r="F32" s="67"/>
    </row>
  </sheetData>
  <mergeCells count="2">
    <mergeCell ref="A2:G2"/>
    <mergeCell ref="A1:G1"/>
  </mergeCells>
  <hyperlinks>
    <hyperlink ref="A20" location="'Seed Selection Records'!A1" display="Seed Selection Records" xr:uid="{3CB2CB9C-A648-4592-B4C6-753A2AE0F103}"/>
    <hyperlink ref="A21" location="'Transplanting &amp; Topping Records'!A1" display="Transplanting &amp; Topping Records" xr:uid="{8B99F839-56F2-4193-8EAA-B1FD83A0DBCF}"/>
    <hyperlink ref="C4" location="'Curing Facilities (Air)'!A1" display="Curing Facility Records (Air)" xr:uid="{118DFA55-D64A-447A-9C45-8E429E7C14C2}"/>
    <hyperlink ref="C5" location="'Harvesting &amp; Curing (Air)'!A1" display="Harvesting &amp; Curing Records (Air)" xr:uid="{DD634360-F9F1-4E1B-B3F7-C2985868FF7D}"/>
    <hyperlink ref="C6" location="'Curing Facilities (Fire)'!A1" display="Curing Facility Records (Fire)" xr:uid="{99FEFF23-70A3-448C-8613-133785930590}"/>
    <hyperlink ref="C7" location="'Harvesting &amp; Curing (Fire)'!Print_Area" display="Harvesting &amp; Curing Records (Fire)" xr:uid="{94758D33-7FE2-4EBB-8FE2-C15C13C75EF5}"/>
    <hyperlink ref="C8" location="'Barn Inspection Log'!A1" display="Barn Inspection Log ( Air &amp; Fire)" xr:uid="{EC76E662-65B6-4A2C-B6DF-87EAEAD152E4}"/>
    <hyperlink ref="C9" location="'Curing Facilities (Flue)'!A1" display="Curing Facility Records (Flue)" xr:uid="{3ECEA36E-E299-4223-8373-A1CE8355549E}"/>
    <hyperlink ref="C10" location="'Curing Facilities (Flue-ReTest)'!A1" display="Curing Facility Records (Retest Report) (Flue)" xr:uid="{5641EE22-752D-453B-A039-A7B02788627E}"/>
    <hyperlink ref="C11" location="'Curing and Harvesting (Flue)'!A1" display="Harvesting &amp; Curing Records (Flue)" xr:uid="{63FF9894-EA0A-4EF0-8B1F-5E4EF11BEA68}"/>
    <hyperlink ref="C14" location="'NTRM Inspection Log'!A1" display="NTRM Inspection Log" xr:uid="{D6B8D96D-E734-47CB-A27F-484BC028C52A}"/>
    <hyperlink ref="C17" location="'CPA Inventory'!A1" display="CPA Inventory Records" xr:uid="{8BD1196F-EF19-4BEC-AEF8-CC4BA2510014}"/>
    <hyperlink ref="C18" location="'Rainfall '!A1" display="Rainfall Records" xr:uid="{48871C94-01AB-42E7-8972-1C43D7963210}"/>
    <hyperlink ref="C19" location="'Irrigation '!A1" display="Irrigation Records" xr:uid="{DB9B08B1-436D-40F1-B0CB-B6B87AD85E1C}"/>
    <hyperlink ref="C20" location="'Crop Rotation Records'!A1" display="Crop Rotation Records" xr:uid="{D05D37E4-83CB-4221-B7AF-265D7C288CA1}"/>
    <hyperlink ref="E4" location="'Labor Numbers'!A1" display="Labor Numbers" xr:uid="{90501A21-7027-4578-8214-5B5E28E6C9ED}"/>
    <hyperlink ref="E6" location="'Worker AbandonTemination Record'!Print_Area" display="Worker Abandonment &amp;Termination Record" xr:uid="{D65755D4-538A-4076-A956-22135F36EB58}"/>
    <hyperlink ref="E7" location="'Non-Immediate Family Minors'!A1" display="Non-Immediate Family Minors Working on Farm Record" xr:uid="{FF67907A-5872-4F1A-A454-5E5E4F7AF03B}"/>
    <hyperlink ref="E11" location="'Worker Concern Process'!A1" display="Worker Concern Process Documentation" xr:uid="{F4FC6689-BA13-4CF6-9ACC-A872A9B53D3F}"/>
    <hyperlink ref="E12" location="'Anti Discrimination Policy'!A1" display="Anti-Discrimination Policy" xr:uid="{D29694B9-100F-4886-836C-621BFFFC00D4}"/>
    <hyperlink ref="E16" location="'Vehicle Information'!A1" display="Vehicle Information" xr:uid="{5AE6F6FC-02B1-4933-8AF8-5BE5F17C9A56}"/>
    <hyperlink ref="E17" location="'Driver Information'!A1" display="Driver Information" xr:uid="{737300A2-EB8D-4782-A7A9-9B7115CDB0DB}"/>
    <hyperlink ref="E18" location="'Vehicle Inspection Log'!A1" display="Vehicle Inspection Log" xr:uid="{FF000369-933D-45D4-A8DA-80ECC00C7A99}"/>
    <hyperlink ref="G4" location="'OSHA 300'!A1" display="OSHA 300" xr:uid="{84FAED23-DE23-40AD-81FF-05E4A7338549}"/>
    <hyperlink ref="G5" location="'Emergency Response Plan'!A1" display="Emergency Response Plan" xr:uid="{D0E747EC-8CD4-4631-A3CE-88D6D42F185D}"/>
    <hyperlink ref="G6" location="'Farm Roster'!A1" display="Farm Roster" xr:uid="{9C7C8C3E-E2E0-4DE1-80CB-C69412D11279}"/>
    <hyperlink ref="G7" location="'List of Important Numbers'!A1" display="List of Important Numbers" xr:uid="{54236A53-CA3F-4727-8446-A71C55C69A6F}"/>
    <hyperlink ref="G8" location="'In Case of Medical Emergency'!A1" display="In Case of Medical Emergency" xr:uid="{DC35B036-F04F-4A3C-8584-D8930CB774ED}"/>
    <hyperlink ref="G9" location="'In Case of Severe Weather'!A1" display="In Case of Severe Weather/Tornado Sheltering" xr:uid="{0114377E-4068-4FD9-A21E-B5C767EE2014}"/>
    <hyperlink ref="G10" location="'Worker Safety Training Record'!A1" display="Worker Safety Training Records" xr:uid="{1CC70FBA-19CF-486F-A2A5-309A20BC1235}"/>
    <hyperlink ref="A4" location="'Operation Records'!A1" display="Operation Records" xr:uid="{63EA1E56-69FD-4865-A5EA-8CF8748715A3}"/>
    <hyperlink ref="A7" location="'FieldTract ID Records'!A1" display="Field Tract ID Records" xr:uid="{AE5ECD1A-B7E7-4A9B-95CA-EDBC35FF69CD}"/>
    <hyperlink ref="A8" location="'Greenhouse Fertilization Record'!A1" display="Greenhouse Fertilization Records" xr:uid="{E2957064-E94A-4E01-B0B7-C245702D10C4}"/>
    <hyperlink ref="A9" location="'FieldTract Fertilization Record'!A1" display="Field/Tract Fertilization Records" xr:uid="{595BDDA0-3D07-411E-92A3-03C8A97C0558}"/>
    <hyperlink ref="A10" location="'Animal Manure or Litter App Rec'!A1" display="Animal Manure or Litter Application Records" xr:uid="{DA3A42FD-5E27-49D0-960A-26671DEA4C69}"/>
    <hyperlink ref="A17" location="'Sprayer Calibration'!A1" display="Sprayer Calibration Records" xr:uid="{FF02D21C-D7FB-494E-8ACE-72E4E7A43CD2}"/>
    <hyperlink ref="A16" location="'FieldTract CPA &amp; Sucker Control'!A1" display="Field/Tract CPA and Sucker Control Records" xr:uid="{0E0C9C05-5350-40C0-B997-A9A80E6D44B2}"/>
    <hyperlink ref="A14" location="'CPA Applicator &amp; Info Rec '!A1" display="CPA Applicator &amp; Info Records" xr:uid="{130CBA26-9FEB-49AF-8E8A-B089868D5E42}"/>
    <hyperlink ref="E5" location="'Terms &amp; Conditions'!A1" display="Terms &amp; Conditions" xr:uid="{B02365D4-8113-424D-8A03-94D8FCB2D0FD}"/>
    <hyperlink ref="E15" location="'Housing Terms &amp; Conditions'!A1" display="  Housing Terms &amp; Conditions" xr:uid="{6227F9F4-16AE-4C5F-AB5F-A540894B7C2B}"/>
    <hyperlink ref="A13" location="'Scouting Records'!Print_Area" display="Scouting Records" xr:uid="{D15A7075-F4C7-4693-83E4-8AD55BAE4191}"/>
    <hyperlink ref="A15" location="'Greenhouse CPA Records'!Print_Area" display="Greenhouse CPA Records" xr:uid="{D0A4AB39-2F03-43E3-A85B-525C3EF0E0FC}"/>
    <hyperlink ref="E19" location="'Field Santitation Log'!A1" display="Field Sanitation Log" xr:uid="{152F14A0-FB11-4701-B787-E6A8A235153B}"/>
    <hyperlink ref="A5" location="'Flue Cured Barn Inventory'!Print_Area" display="Flue Cured Barn Inventory" xr:uid="{B4899FA6-0DD1-40E1-AF46-4814466DF615}"/>
    <hyperlink ref="A6" location="'Dark Fire Source of Wood Used'!Print_Area" display="Dark Fire: Source of Wood Used in Curing" xr:uid="{B5DB8C49-0B8A-448E-823C-116FE21DE851}"/>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theme="0" tint="-0.499984740745262"/>
  </sheetPr>
  <dimension ref="A1:M66"/>
  <sheetViews>
    <sheetView showGridLines="0" topLeftCell="A55" zoomScaleNormal="100" workbookViewId="0"/>
  </sheetViews>
  <sheetFormatPr defaultColWidth="11.453125" defaultRowHeight="14.5" x14ac:dyDescent="0.35"/>
  <cols>
    <col min="1" max="1" width="3.7265625" style="3" customWidth="1"/>
    <col min="2" max="2" width="38.81640625" style="3" customWidth="1"/>
    <col min="3" max="3" width="38.1796875" style="3" customWidth="1"/>
    <col min="4" max="4" width="18.7265625" style="3" customWidth="1"/>
    <col min="5" max="5" width="5.81640625" style="3" customWidth="1"/>
    <col min="6" max="6" width="43.1796875" style="3" bestFit="1" customWidth="1"/>
    <col min="7" max="7" width="20" style="3" customWidth="1"/>
    <col min="8" max="8" width="14.81640625" style="3" customWidth="1"/>
    <col min="9" max="9" width="16.453125" style="3" customWidth="1"/>
    <col min="10" max="16384" width="11.453125" style="3"/>
  </cols>
  <sheetData>
    <row r="1" spans="1:6" ht="18.5" x14ac:dyDescent="0.45">
      <c r="A1" s="73" t="s">
        <v>1</v>
      </c>
    </row>
    <row r="4" spans="1:6" ht="16" thickBot="1" x14ac:dyDescent="0.4">
      <c r="B4" s="26" t="s">
        <v>41</v>
      </c>
      <c r="C4" s="27"/>
      <c r="D4" s="27"/>
      <c r="E4" s="28"/>
      <c r="F4" s="28"/>
    </row>
    <row r="5" spans="1:6" ht="16" thickBot="1" x14ac:dyDescent="0.4">
      <c r="B5" s="29" t="s">
        <v>42</v>
      </c>
      <c r="C5" s="201"/>
      <c r="D5" s="204"/>
      <c r="E5" s="204"/>
      <c r="F5" s="202"/>
    </row>
    <row r="6" spans="1:6" ht="16" thickBot="1" x14ac:dyDescent="0.4">
      <c r="B6" s="29" t="s">
        <v>43</v>
      </c>
      <c r="C6" s="201"/>
      <c r="D6" s="203"/>
      <c r="E6" s="28"/>
      <c r="F6" s="28"/>
    </row>
    <row r="7" spans="1:6" ht="16" thickBot="1" x14ac:dyDescent="0.4">
      <c r="B7" s="29" t="s">
        <v>44</v>
      </c>
      <c r="C7" s="30"/>
      <c r="D7" s="31"/>
      <c r="E7" s="28"/>
      <c r="F7" s="28"/>
    </row>
    <row r="8" spans="1:6" ht="16" thickBot="1" x14ac:dyDescent="0.4">
      <c r="B8" s="29" t="s">
        <v>45</v>
      </c>
      <c r="C8" s="32"/>
      <c r="D8" s="31"/>
      <c r="E8" s="28"/>
      <c r="F8" s="28"/>
    </row>
    <row r="9" spans="1:6" ht="16" thickBot="1" x14ac:dyDescent="0.4">
      <c r="B9" s="29" t="s">
        <v>46</v>
      </c>
      <c r="C9" s="201"/>
      <c r="D9" s="202"/>
      <c r="E9" s="28"/>
      <c r="F9" s="28"/>
    </row>
    <row r="10" spans="1:6" ht="16" thickBot="1" x14ac:dyDescent="0.4">
      <c r="B10" s="29" t="s">
        <v>47</v>
      </c>
      <c r="C10" s="201"/>
      <c r="D10" s="204"/>
      <c r="E10" s="204"/>
      <c r="F10" s="202"/>
    </row>
    <row r="11" spans="1:6" ht="15.5" x14ac:dyDescent="0.35">
      <c r="B11" s="29"/>
      <c r="C11" s="31"/>
      <c r="D11" s="28"/>
      <c r="E11" s="28"/>
      <c r="F11" s="28"/>
    </row>
    <row r="12" spans="1:6" ht="16" thickBot="1" x14ac:dyDescent="0.4">
      <c r="B12" s="26" t="s">
        <v>48</v>
      </c>
      <c r="C12" s="31"/>
      <c r="D12" s="28"/>
      <c r="E12" s="28"/>
      <c r="F12" s="28"/>
    </row>
    <row r="13" spans="1:6" ht="16" thickBot="1" x14ac:dyDescent="0.4">
      <c r="B13" s="29" t="s">
        <v>49</v>
      </c>
      <c r="C13" s="201"/>
      <c r="D13" s="203"/>
      <c r="E13" s="28"/>
      <c r="F13" s="28"/>
    </row>
    <row r="14" spans="1:6" ht="16" thickBot="1" x14ac:dyDescent="0.4">
      <c r="B14" s="29" t="s">
        <v>50</v>
      </c>
      <c r="C14" s="33"/>
      <c r="D14" s="28"/>
      <c r="E14" s="28"/>
      <c r="F14" s="28"/>
    </row>
    <row r="15" spans="1:6" ht="16" thickBot="1" x14ac:dyDescent="0.4">
      <c r="B15" s="29" t="s">
        <v>51</v>
      </c>
      <c r="C15" s="33"/>
      <c r="D15" s="28"/>
      <c r="E15" s="28"/>
      <c r="F15" s="28"/>
    </row>
    <row r="16" spans="1:6" ht="16" thickBot="1" x14ac:dyDescent="0.4">
      <c r="B16" s="29" t="s">
        <v>52</v>
      </c>
      <c r="C16" s="33"/>
      <c r="D16" s="28"/>
      <c r="E16" s="28"/>
      <c r="F16" s="28"/>
    </row>
    <row r="17" spans="2:6" ht="16" thickBot="1" x14ac:dyDescent="0.4">
      <c r="B17" s="29"/>
      <c r="C17" s="34"/>
      <c r="D17" s="28"/>
      <c r="E17" s="28"/>
      <c r="F17" s="28"/>
    </row>
    <row r="18" spans="2:6" ht="16" thickBot="1" x14ac:dyDescent="0.4">
      <c r="B18" s="29" t="s">
        <v>53</v>
      </c>
      <c r="C18" s="201"/>
      <c r="D18" s="203"/>
      <c r="E18" s="28"/>
      <c r="F18" s="28"/>
    </row>
    <row r="19" spans="2:6" ht="16" thickBot="1" x14ac:dyDescent="0.4">
      <c r="B19" s="29" t="s">
        <v>50</v>
      </c>
      <c r="C19" s="33"/>
      <c r="D19" s="28"/>
      <c r="E19" s="28"/>
      <c r="F19" s="28"/>
    </row>
    <row r="20" spans="2:6" ht="16" thickBot="1" x14ac:dyDescent="0.4">
      <c r="B20" s="29" t="s">
        <v>51</v>
      </c>
      <c r="C20" s="33"/>
      <c r="D20" s="28"/>
      <c r="E20" s="28"/>
      <c r="F20" s="28"/>
    </row>
    <row r="21" spans="2:6" ht="16" thickBot="1" x14ac:dyDescent="0.4">
      <c r="B21" s="29" t="s">
        <v>52</v>
      </c>
      <c r="C21" s="33"/>
      <c r="D21" s="28"/>
      <c r="E21" s="28"/>
      <c r="F21" s="28"/>
    </row>
    <row r="22" spans="2:6" ht="16" thickBot="1" x14ac:dyDescent="0.4">
      <c r="B22" s="29"/>
      <c r="C22" s="34"/>
      <c r="D22" s="28"/>
      <c r="E22" s="28"/>
      <c r="F22" s="28"/>
    </row>
    <row r="23" spans="2:6" ht="16" thickBot="1" x14ac:dyDescent="0.4">
      <c r="B23" s="29" t="s">
        <v>53</v>
      </c>
      <c r="C23" s="201"/>
      <c r="D23" s="203"/>
      <c r="E23" s="28"/>
      <c r="F23" s="28"/>
    </row>
    <row r="24" spans="2:6" ht="16" thickBot="1" x14ac:dyDescent="0.4">
      <c r="B24" s="29" t="s">
        <v>50</v>
      </c>
      <c r="C24" s="33"/>
      <c r="D24" s="28"/>
      <c r="E24" s="28"/>
      <c r="F24" s="28"/>
    </row>
    <row r="25" spans="2:6" ht="16" thickBot="1" x14ac:dyDescent="0.4">
      <c r="B25" s="29" t="s">
        <v>51</v>
      </c>
      <c r="C25" s="33"/>
      <c r="D25" s="28"/>
      <c r="E25" s="28"/>
      <c r="F25" s="28"/>
    </row>
    <row r="26" spans="2:6" ht="16" thickBot="1" x14ac:dyDescent="0.4">
      <c r="B26" s="29" t="s">
        <v>52</v>
      </c>
      <c r="C26" s="33"/>
      <c r="D26" s="28"/>
      <c r="E26" s="28"/>
      <c r="F26" s="28"/>
    </row>
    <row r="27" spans="2:6" ht="16" thickBot="1" x14ac:dyDescent="0.4">
      <c r="B27" s="29"/>
      <c r="C27" s="34"/>
      <c r="D27" s="28"/>
      <c r="E27" s="28"/>
      <c r="F27" s="28"/>
    </row>
    <row r="28" spans="2:6" ht="16" thickBot="1" x14ac:dyDescent="0.4">
      <c r="B28" s="29" t="s">
        <v>53</v>
      </c>
      <c r="C28" s="201"/>
      <c r="D28" s="203"/>
      <c r="E28" s="28"/>
      <c r="F28" s="28"/>
    </row>
    <row r="29" spans="2:6" ht="16" thickBot="1" x14ac:dyDescent="0.4">
      <c r="B29" s="29" t="s">
        <v>50</v>
      </c>
      <c r="C29" s="33"/>
      <c r="D29" s="28"/>
      <c r="E29" s="28"/>
      <c r="F29" s="28"/>
    </row>
    <row r="30" spans="2:6" ht="16" thickBot="1" x14ac:dyDescent="0.4">
      <c r="B30" s="29" t="s">
        <v>51</v>
      </c>
      <c r="C30" s="33"/>
      <c r="D30" s="28"/>
      <c r="E30" s="28"/>
      <c r="F30" s="28"/>
    </row>
    <row r="31" spans="2:6" ht="16" thickBot="1" x14ac:dyDescent="0.4">
      <c r="B31" s="29" t="s">
        <v>52</v>
      </c>
      <c r="C31" s="33"/>
      <c r="D31" s="28"/>
      <c r="E31" s="28"/>
      <c r="F31" s="28"/>
    </row>
    <row r="32" spans="2:6" ht="16" thickBot="1" x14ac:dyDescent="0.4">
      <c r="B32" s="29"/>
      <c r="C32" s="34"/>
      <c r="D32" s="28"/>
      <c r="E32" s="28"/>
      <c r="F32" s="28"/>
    </row>
    <row r="33" spans="2:6" ht="16" thickBot="1" x14ac:dyDescent="0.4">
      <c r="B33" s="29" t="s">
        <v>53</v>
      </c>
      <c r="C33" s="201"/>
      <c r="D33" s="203"/>
      <c r="E33" s="28"/>
      <c r="F33" s="28"/>
    </row>
    <row r="34" spans="2:6" ht="16" thickBot="1" x14ac:dyDescent="0.4">
      <c r="B34" s="29" t="s">
        <v>50</v>
      </c>
      <c r="C34" s="33"/>
      <c r="D34" s="28"/>
      <c r="E34" s="28"/>
      <c r="F34" s="28"/>
    </row>
    <row r="35" spans="2:6" ht="16" thickBot="1" x14ac:dyDescent="0.4">
      <c r="B35" s="29" t="s">
        <v>51</v>
      </c>
      <c r="C35" s="33"/>
      <c r="D35" s="28"/>
      <c r="E35" s="28"/>
      <c r="F35" s="28"/>
    </row>
    <row r="36" spans="2:6" ht="16" thickBot="1" x14ac:dyDescent="0.4">
      <c r="B36" s="29" t="s">
        <v>52</v>
      </c>
      <c r="C36" s="33"/>
      <c r="D36" s="28"/>
      <c r="E36" s="28"/>
      <c r="F36" s="28"/>
    </row>
    <row r="37" spans="2:6" ht="15.5" x14ac:dyDescent="0.35">
      <c r="B37" s="29"/>
      <c r="C37" s="31"/>
      <c r="D37" s="28"/>
      <c r="E37" s="28"/>
      <c r="F37" s="28"/>
    </row>
    <row r="38" spans="2:6" ht="16" thickBot="1" x14ac:dyDescent="0.4">
      <c r="B38" s="26" t="s">
        <v>54</v>
      </c>
      <c r="C38" s="31"/>
      <c r="D38" s="28"/>
      <c r="E38" s="28"/>
      <c r="F38" s="28"/>
    </row>
    <row r="39" spans="2:6" ht="16" thickBot="1" x14ac:dyDescent="0.4">
      <c r="B39" s="35" t="s">
        <v>55</v>
      </c>
      <c r="C39" s="33"/>
      <c r="D39" s="28"/>
      <c r="E39" s="28"/>
      <c r="F39" s="28"/>
    </row>
    <row r="40" spans="2:6" ht="16" thickBot="1" x14ac:dyDescent="0.4">
      <c r="B40" s="36" t="s">
        <v>56</v>
      </c>
      <c r="C40" s="33"/>
      <c r="D40" s="28"/>
      <c r="E40" s="28"/>
      <c r="F40" s="28"/>
    </row>
    <row r="41" spans="2:6" ht="16" thickBot="1" x14ac:dyDescent="0.4">
      <c r="B41" s="36" t="s">
        <v>57</v>
      </c>
      <c r="C41" s="33"/>
      <c r="D41" s="28"/>
      <c r="E41" s="28"/>
      <c r="F41" s="28"/>
    </row>
    <row r="42" spans="2:6" ht="16" thickBot="1" x14ac:dyDescent="0.4">
      <c r="B42" s="36" t="s">
        <v>58</v>
      </c>
      <c r="C42" s="33"/>
      <c r="D42" s="28"/>
      <c r="E42" s="28"/>
      <c r="F42" s="28"/>
    </row>
    <row r="43" spans="2:6" ht="16" thickBot="1" x14ac:dyDescent="0.4">
      <c r="B43" s="36" t="s">
        <v>59</v>
      </c>
      <c r="C43" s="33"/>
      <c r="D43" s="28"/>
      <c r="E43" s="28"/>
      <c r="F43" s="28"/>
    </row>
    <row r="44" spans="2:6" ht="16" thickBot="1" x14ac:dyDescent="0.4">
      <c r="B44" s="36" t="s">
        <v>60</v>
      </c>
      <c r="C44" s="33"/>
      <c r="D44" s="28"/>
      <c r="E44" s="28"/>
      <c r="F44" s="28"/>
    </row>
    <row r="45" spans="2:6" ht="16" thickBot="1" x14ac:dyDescent="0.4">
      <c r="B45" s="36" t="s">
        <v>61</v>
      </c>
      <c r="C45" s="33"/>
      <c r="D45" s="28"/>
      <c r="E45" s="28"/>
      <c r="F45" s="28"/>
    </row>
    <row r="46" spans="2:6" ht="16" thickBot="1" x14ac:dyDescent="0.4">
      <c r="B46" s="36" t="s">
        <v>62</v>
      </c>
      <c r="C46" s="33"/>
      <c r="D46" s="28"/>
      <c r="E46" s="28"/>
      <c r="F46" s="28"/>
    </row>
    <row r="47" spans="2:6" ht="16" thickBot="1" x14ac:dyDescent="0.4">
      <c r="B47" s="36" t="s">
        <v>63</v>
      </c>
      <c r="C47" s="33"/>
      <c r="D47" s="28"/>
      <c r="E47" s="28"/>
      <c r="F47" s="28"/>
    </row>
    <row r="48" spans="2:6" ht="16" thickBot="1" x14ac:dyDescent="0.4">
      <c r="B48" s="37" t="s">
        <v>64</v>
      </c>
      <c r="C48" s="33"/>
      <c r="D48" s="28"/>
      <c r="E48" s="28"/>
      <c r="F48" s="28"/>
    </row>
    <row r="49" spans="2:7" ht="16" thickBot="1" x14ac:dyDescent="0.4">
      <c r="B49" s="37" t="s">
        <v>64</v>
      </c>
      <c r="C49" s="33"/>
      <c r="D49" s="28"/>
      <c r="E49" s="28"/>
      <c r="F49" s="28"/>
    </row>
    <row r="51" spans="2:7" ht="16" thickBot="1" x14ac:dyDescent="0.4">
      <c r="B51" s="4"/>
    </row>
    <row r="52" spans="2:7" ht="16" thickBot="1" x14ac:dyDescent="0.4">
      <c r="B52" s="38" t="s">
        <v>65</v>
      </c>
      <c r="C52" s="42" t="s">
        <v>66</v>
      </c>
      <c r="D52" s="43" t="s">
        <v>67</v>
      </c>
      <c r="F52" s="205" t="s">
        <v>68</v>
      </c>
      <c r="G52" s="206"/>
    </row>
    <row r="53" spans="2:7" ht="15.5" x14ac:dyDescent="0.35">
      <c r="B53" s="162" t="s">
        <v>69</v>
      </c>
      <c r="C53" s="158" t="s">
        <v>70</v>
      </c>
      <c r="D53" s="39"/>
      <c r="F53" s="165" t="s">
        <v>72</v>
      </c>
      <c r="G53" s="166"/>
    </row>
    <row r="54" spans="2:7" ht="16" thickBot="1" x14ac:dyDescent="0.4">
      <c r="B54" s="163"/>
      <c r="C54" s="159" t="s">
        <v>71</v>
      </c>
      <c r="D54" s="40"/>
    </row>
    <row r="55" spans="2:7" ht="16" thickBot="1" x14ac:dyDescent="0.4">
      <c r="B55" s="163"/>
      <c r="C55" s="160" t="s">
        <v>414</v>
      </c>
      <c r="D55" s="157"/>
    </row>
    <row r="56" spans="2:7" ht="16" thickBot="1" x14ac:dyDescent="0.4">
      <c r="B56" s="164"/>
      <c r="C56" s="160" t="s">
        <v>415</v>
      </c>
      <c r="D56" s="157"/>
    </row>
    <row r="57" spans="2:7" ht="16" thickBot="1" x14ac:dyDescent="0.4">
      <c r="B57" s="161" t="s">
        <v>73</v>
      </c>
      <c r="C57" s="47"/>
      <c r="D57" s="41"/>
    </row>
    <row r="58" spans="2:7" ht="16" thickBot="1" x14ac:dyDescent="0.4">
      <c r="B58" s="46" t="s">
        <v>74</v>
      </c>
      <c r="C58" s="47"/>
      <c r="D58" s="41"/>
    </row>
    <row r="59" spans="2:7" ht="16" thickBot="1" x14ac:dyDescent="0.4">
      <c r="B59" s="46" t="s">
        <v>75</v>
      </c>
      <c r="C59" s="47"/>
      <c r="D59" s="41"/>
    </row>
    <row r="60" spans="2:7" ht="23.5" x14ac:dyDescent="0.55000000000000004">
      <c r="B60" s="48" t="s">
        <v>76</v>
      </c>
      <c r="C60" s="45" t="s">
        <v>77</v>
      </c>
      <c r="D60" s="39"/>
      <c r="F60" s="44"/>
      <c r="G60" s="44"/>
    </row>
    <row r="61" spans="2:7" ht="16" thickBot="1" x14ac:dyDescent="0.4">
      <c r="B61" s="49"/>
      <c r="C61" s="50" t="s">
        <v>78</v>
      </c>
      <c r="D61" s="40"/>
    </row>
    <row r="62" spans="2:7" ht="16" thickBot="1" x14ac:dyDescent="0.4">
      <c r="B62" s="46" t="s">
        <v>79</v>
      </c>
      <c r="C62" s="51"/>
      <c r="D62" s="41"/>
    </row>
    <row r="63" spans="2:7" ht="16" thickBot="1" x14ac:dyDescent="0.4">
      <c r="B63" s="46" t="s">
        <v>80</v>
      </c>
      <c r="C63" s="51"/>
      <c r="D63" s="41"/>
    </row>
    <row r="64" spans="2:7" ht="16" thickBot="1" x14ac:dyDescent="0.4">
      <c r="B64" s="46" t="s">
        <v>81</v>
      </c>
      <c r="C64" s="51"/>
      <c r="D64" s="41"/>
    </row>
    <row r="65" spans="2:13" ht="16" thickBot="1" x14ac:dyDescent="0.4">
      <c r="B65" s="46" t="s">
        <v>82</v>
      </c>
      <c r="C65" s="51"/>
      <c r="D65" s="41"/>
    </row>
    <row r="66" spans="2:13" ht="23.5" x14ac:dyDescent="0.55000000000000004">
      <c r="B66" s="28" t="s">
        <v>83</v>
      </c>
      <c r="C66" s="28"/>
      <c r="D66" s="28"/>
      <c r="E66" s="44"/>
      <c r="H66" s="44"/>
      <c r="I66" s="44"/>
      <c r="J66" s="44"/>
      <c r="K66" s="44"/>
      <c r="L66" s="44"/>
      <c r="M66" s="44"/>
    </row>
  </sheetData>
  <mergeCells count="10">
    <mergeCell ref="C9:D9"/>
    <mergeCell ref="C6:D6"/>
    <mergeCell ref="C5:F5"/>
    <mergeCell ref="C33:D33"/>
    <mergeCell ref="F52:G52"/>
    <mergeCell ref="C10:F10"/>
    <mergeCell ref="C13:D13"/>
    <mergeCell ref="C18:D18"/>
    <mergeCell ref="C28:D28"/>
    <mergeCell ref="C23:D23"/>
  </mergeCells>
  <phoneticPr fontId="3" type="noConversion"/>
  <pageMargins left="0.75" right="0.75" top="1" bottom="1" header="0.5" footer="0.5"/>
  <pageSetup scale="75" orientation="landscape" horizontalDpi="4294967292" verticalDpi="4294967292" r:id="rId1"/>
  <headerFooter alignWithMargins="0"/>
  <rowBreaks count="1" manualBreakCount="1">
    <brk id="37" max="16383" man="1"/>
  </rowBreaks>
  <colBreaks count="1" manualBreakCount="1">
    <brk id="7"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3078" r:id="rId4" name="Check Box 6">
              <controlPr defaultSize="0" autoFill="0" autoLine="0" autoPict="0">
                <anchor moveWithCells="1">
                  <from>
                    <xdr:col>7</xdr:col>
                    <xdr:colOff>203200</xdr:colOff>
                    <xdr:row>53</xdr:row>
                    <xdr:rowOff>0</xdr:rowOff>
                  </from>
                  <to>
                    <xdr:col>7</xdr:col>
                    <xdr:colOff>330200</xdr:colOff>
                    <xdr:row>53</xdr:row>
                    <xdr:rowOff>0</xdr:rowOff>
                  </to>
                </anchor>
              </controlPr>
            </control>
          </mc:Choice>
        </mc:AlternateContent>
        <mc:AlternateContent xmlns:mc="http://schemas.openxmlformats.org/markup-compatibility/2006">
          <mc:Choice Requires="x14">
            <control shapeId="3079" r:id="rId5" name="Check Box 7">
              <controlPr defaultSize="0" autoFill="0" autoLine="0" autoPict="0">
                <anchor moveWithCells="1">
                  <from>
                    <xdr:col>7</xdr:col>
                    <xdr:colOff>203200</xdr:colOff>
                    <xdr:row>53</xdr:row>
                    <xdr:rowOff>0</xdr:rowOff>
                  </from>
                  <to>
                    <xdr:col>7</xdr:col>
                    <xdr:colOff>330200</xdr:colOff>
                    <xdr:row>53</xdr:row>
                    <xdr:rowOff>0</xdr:rowOff>
                  </to>
                </anchor>
              </controlPr>
            </control>
          </mc:Choice>
        </mc:AlternateContent>
        <mc:AlternateContent xmlns:mc="http://schemas.openxmlformats.org/markup-compatibility/2006">
          <mc:Choice Requires="x14">
            <control shapeId="3080" r:id="rId6" name="Check Box 8">
              <controlPr defaultSize="0" autoFill="0" autoLine="0" autoPict="0">
                <anchor moveWithCells="1">
                  <from>
                    <xdr:col>7</xdr:col>
                    <xdr:colOff>203200</xdr:colOff>
                    <xdr:row>53</xdr:row>
                    <xdr:rowOff>0</xdr:rowOff>
                  </from>
                  <to>
                    <xdr:col>7</xdr:col>
                    <xdr:colOff>336550</xdr:colOff>
                    <xdr:row>53</xdr:row>
                    <xdr:rowOff>0</xdr:rowOff>
                  </to>
                </anchor>
              </controlPr>
            </control>
          </mc:Choice>
        </mc:AlternateContent>
        <mc:AlternateContent xmlns:mc="http://schemas.openxmlformats.org/markup-compatibility/2006">
          <mc:Choice Requires="x14">
            <control shapeId="3081" r:id="rId7" name="Check Box 9">
              <controlPr defaultSize="0" autoFill="0" autoLine="0" autoPict="0">
                <anchor moveWithCells="1">
                  <from>
                    <xdr:col>6</xdr:col>
                    <xdr:colOff>0</xdr:colOff>
                    <xdr:row>53</xdr:row>
                    <xdr:rowOff>0</xdr:rowOff>
                  </from>
                  <to>
                    <xdr:col>6</xdr:col>
                    <xdr:colOff>133350</xdr:colOff>
                    <xdr:row>53</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6A2AB-1B98-4D3E-A496-C678C4A4FDB8}">
  <sheetPr>
    <tabColor theme="0" tint="-0.499984740745262"/>
  </sheetPr>
  <dimension ref="A1:G49"/>
  <sheetViews>
    <sheetView showGridLines="0" zoomScaleNormal="100" workbookViewId="0">
      <selection activeCell="B5" sqref="B5:B9"/>
    </sheetView>
  </sheetViews>
  <sheetFormatPr defaultColWidth="9.1796875" defaultRowHeight="14.5" x14ac:dyDescent="0.35"/>
  <cols>
    <col min="1" max="1" width="3.7265625" style="3" customWidth="1"/>
    <col min="2" max="2" width="50" style="3" customWidth="1"/>
    <col min="3" max="3" width="18.453125" style="3" customWidth="1"/>
    <col min="4" max="4" width="29.453125" style="3" customWidth="1"/>
    <col min="5" max="5" width="40" style="3" customWidth="1"/>
    <col min="6" max="6" width="17.81640625" style="3" bestFit="1" customWidth="1"/>
    <col min="7" max="7" width="22.1796875" style="3" customWidth="1"/>
    <col min="8" max="8" width="20.453125" style="3" customWidth="1"/>
    <col min="9" max="9" width="3.7265625" style="3" customWidth="1"/>
    <col min="10" max="16384" width="9.1796875" style="3"/>
  </cols>
  <sheetData>
    <row r="1" spans="1:7" ht="25" customHeight="1" x14ac:dyDescent="0.45">
      <c r="A1" s="73" t="s">
        <v>412</v>
      </c>
    </row>
    <row r="2" spans="1:7" x14ac:dyDescent="0.35">
      <c r="A2" s="3" t="s">
        <v>84</v>
      </c>
    </row>
    <row r="3" spans="1:7" ht="15.75" customHeight="1" x14ac:dyDescent="0.35">
      <c r="C3" s="7"/>
      <c r="D3" s="5"/>
    </row>
    <row r="4" spans="1:7" ht="28" x14ac:dyDescent="0.35">
      <c r="B4" s="181" t="s">
        <v>416</v>
      </c>
      <c r="C4" s="182" t="s">
        <v>417</v>
      </c>
      <c r="D4" s="182" t="s">
        <v>391</v>
      </c>
      <c r="E4" s="182" t="s">
        <v>418</v>
      </c>
      <c r="F4" s="182" t="s">
        <v>419</v>
      </c>
      <c r="G4" s="183" t="s">
        <v>420</v>
      </c>
    </row>
    <row r="5" spans="1:7" ht="20.149999999999999" customHeight="1" x14ac:dyDescent="0.35">
      <c r="B5" s="207"/>
      <c r="C5" s="207"/>
      <c r="D5" s="171" t="s">
        <v>421</v>
      </c>
      <c r="E5" s="175" t="s">
        <v>426</v>
      </c>
      <c r="F5" s="169" t="s">
        <v>428</v>
      </c>
      <c r="G5" s="209"/>
    </row>
    <row r="6" spans="1:7" ht="15" customHeight="1" x14ac:dyDescent="0.35">
      <c r="B6" s="207"/>
      <c r="C6" s="207"/>
      <c r="D6" s="171" t="s">
        <v>422</v>
      </c>
      <c r="E6" s="174"/>
      <c r="F6" s="170"/>
      <c r="G6" s="209"/>
    </row>
    <row r="7" spans="1:7" x14ac:dyDescent="0.35">
      <c r="B7" s="207"/>
      <c r="C7" s="207"/>
      <c r="D7" s="171" t="s">
        <v>423</v>
      </c>
      <c r="E7" s="175" t="s">
        <v>427</v>
      </c>
      <c r="F7" s="169" t="s">
        <v>429</v>
      </c>
      <c r="G7" s="209"/>
    </row>
    <row r="8" spans="1:7" x14ac:dyDescent="0.35">
      <c r="B8" s="207"/>
      <c r="C8" s="207"/>
      <c r="D8" s="171" t="s">
        <v>424</v>
      </c>
      <c r="E8" s="174"/>
      <c r="F8" s="167"/>
      <c r="G8" s="209"/>
    </row>
    <row r="9" spans="1:7" ht="35.15" customHeight="1" thickBot="1" x14ac:dyDescent="0.4">
      <c r="B9" s="208"/>
      <c r="C9" s="208"/>
      <c r="D9" s="172" t="s">
        <v>425</v>
      </c>
      <c r="E9" s="176"/>
      <c r="F9" s="168"/>
      <c r="G9" s="210"/>
    </row>
    <row r="10" spans="1:7" ht="20.149999999999999" customHeight="1" x14ac:dyDescent="0.35">
      <c r="B10" s="211"/>
      <c r="C10" s="211"/>
      <c r="D10" s="171" t="s">
        <v>421</v>
      </c>
      <c r="E10" s="173" t="s">
        <v>426</v>
      </c>
      <c r="F10" s="169" t="s">
        <v>428</v>
      </c>
      <c r="G10" s="212"/>
    </row>
    <row r="11" spans="1:7" ht="15" customHeight="1" x14ac:dyDescent="0.35">
      <c r="B11" s="207"/>
      <c r="C11" s="207"/>
      <c r="D11" s="171" t="s">
        <v>422</v>
      </c>
      <c r="E11" s="174"/>
      <c r="F11" s="170"/>
      <c r="G11" s="209"/>
    </row>
    <row r="12" spans="1:7" x14ac:dyDescent="0.35">
      <c r="B12" s="207"/>
      <c r="C12" s="207"/>
      <c r="D12" s="171" t="s">
        <v>423</v>
      </c>
      <c r="E12" s="175" t="s">
        <v>427</v>
      </c>
      <c r="F12" s="169" t="s">
        <v>429</v>
      </c>
      <c r="G12" s="209"/>
    </row>
    <row r="13" spans="1:7" x14ac:dyDescent="0.35">
      <c r="B13" s="207"/>
      <c r="C13" s="207"/>
      <c r="D13" s="171" t="s">
        <v>424</v>
      </c>
      <c r="E13" s="174"/>
      <c r="F13" s="167"/>
      <c r="G13" s="209"/>
    </row>
    <row r="14" spans="1:7" ht="35.15" customHeight="1" thickBot="1" x14ac:dyDescent="0.4">
      <c r="B14" s="208"/>
      <c r="C14" s="208"/>
      <c r="D14" s="172" t="s">
        <v>425</v>
      </c>
      <c r="E14" s="176"/>
      <c r="F14" s="168"/>
      <c r="G14" s="210"/>
    </row>
    <row r="15" spans="1:7" ht="20.149999999999999" customHeight="1" x14ac:dyDescent="0.35">
      <c r="B15" s="211"/>
      <c r="C15" s="211"/>
      <c r="D15" s="171" t="s">
        <v>421</v>
      </c>
      <c r="E15" s="173" t="s">
        <v>426</v>
      </c>
      <c r="F15" s="169" t="s">
        <v>428</v>
      </c>
      <c r="G15" s="212"/>
    </row>
    <row r="16" spans="1:7" ht="15" customHeight="1" x14ac:dyDescent="0.35">
      <c r="B16" s="207"/>
      <c r="C16" s="207"/>
      <c r="D16" s="171" t="s">
        <v>422</v>
      </c>
      <c r="E16" s="174"/>
      <c r="F16" s="170"/>
      <c r="G16" s="209"/>
    </row>
    <row r="17" spans="2:7" x14ac:dyDescent="0.35">
      <c r="B17" s="207"/>
      <c r="C17" s="207"/>
      <c r="D17" s="171" t="s">
        <v>423</v>
      </c>
      <c r="E17" s="175" t="s">
        <v>427</v>
      </c>
      <c r="F17" s="169" t="s">
        <v>429</v>
      </c>
      <c r="G17" s="209"/>
    </row>
    <row r="18" spans="2:7" x14ac:dyDescent="0.35">
      <c r="B18" s="207"/>
      <c r="C18" s="207"/>
      <c r="D18" s="171" t="s">
        <v>424</v>
      </c>
      <c r="E18" s="174"/>
      <c r="F18" s="167"/>
      <c r="G18" s="209"/>
    </row>
    <row r="19" spans="2:7" ht="35.15" customHeight="1" thickBot="1" x14ac:dyDescent="0.4">
      <c r="B19" s="208"/>
      <c r="C19" s="208"/>
      <c r="D19" s="172" t="s">
        <v>425</v>
      </c>
      <c r="E19" s="176"/>
      <c r="F19" s="168"/>
      <c r="G19" s="210"/>
    </row>
    <row r="20" spans="2:7" ht="20.149999999999999" customHeight="1" x14ac:dyDescent="0.35">
      <c r="B20" s="211"/>
      <c r="C20" s="211"/>
      <c r="D20" s="171" t="s">
        <v>421</v>
      </c>
      <c r="E20" s="173" t="s">
        <v>426</v>
      </c>
      <c r="F20" s="169" t="s">
        <v>428</v>
      </c>
      <c r="G20" s="212"/>
    </row>
    <row r="21" spans="2:7" ht="15" customHeight="1" x14ac:dyDescent="0.35">
      <c r="B21" s="207"/>
      <c r="C21" s="207"/>
      <c r="D21" s="171" t="s">
        <v>422</v>
      </c>
      <c r="E21" s="174"/>
      <c r="F21" s="170"/>
      <c r="G21" s="209"/>
    </row>
    <row r="22" spans="2:7" x14ac:dyDescent="0.35">
      <c r="B22" s="207"/>
      <c r="C22" s="207"/>
      <c r="D22" s="171" t="s">
        <v>423</v>
      </c>
      <c r="E22" s="175" t="s">
        <v>427</v>
      </c>
      <c r="F22" s="169" t="s">
        <v>429</v>
      </c>
      <c r="G22" s="209"/>
    </row>
    <row r="23" spans="2:7" x14ac:dyDescent="0.35">
      <c r="B23" s="207"/>
      <c r="C23" s="207"/>
      <c r="D23" s="171" t="s">
        <v>424</v>
      </c>
      <c r="E23" s="174"/>
      <c r="F23" s="167"/>
      <c r="G23" s="209"/>
    </row>
    <row r="24" spans="2:7" ht="35.15" customHeight="1" thickBot="1" x14ac:dyDescent="0.4">
      <c r="B24" s="208"/>
      <c r="C24" s="208"/>
      <c r="D24" s="172" t="s">
        <v>425</v>
      </c>
      <c r="E24" s="176"/>
      <c r="F24" s="168"/>
      <c r="G24" s="210"/>
    </row>
    <row r="25" spans="2:7" ht="20.149999999999999" customHeight="1" x14ac:dyDescent="0.35">
      <c r="B25" s="211"/>
      <c r="C25" s="211"/>
      <c r="D25" s="171" t="s">
        <v>421</v>
      </c>
      <c r="E25" s="173" t="s">
        <v>426</v>
      </c>
      <c r="F25" s="169" t="s">
        <v>428</v>
      </c>
      <c r="G25" s="212"/>
    </row>
    <row r="26" spans="2:7" ht="15" customHeight="1" x14ac:dyDescent="0.35">
      <c r="B26" s="207"/>
      <c r="C26" s="207"/>
      <c r="D26" s="171" t="s">
        <v>422</v>
      </c>
      <c r="E26" s="174"/>
      <c r="F26" s="170"/>
      <c r="G26" s="209"/>
    </row>
    <row r="27" spans="2:7" x14ac:dyDescent="0.35">
      <c r="B27" s="207"/>
      <c r="C27" s="207"/>
      <c r="D27" s="171" t="s">
        <v>423</v>
      </c>
      <c r="E27" s="175" t="s">
        <v>427</v>
      </c>
      <c r="F27" s="169" t="s">
        <v>429</v>
      </c>
      <c r="G27" s="209"/>
    </row>
    <row r="28" spans="2:7" x14ac:dyDescent="0.35">
      <c r="B28" s="207"/>
      <c r="C28" s="207"/>
      <c r="D28" s="171" t="s">
        <v>424</v>
      </c>
      <c r="E28" s="174"/>
      <c r="F28" s="167"/>
      <c r="G28" s="209"/>
    </row>
    <row r="29" spans="2:7" ht="35.15" customHeight="1" thickBot="1" x14ac:dyDescent="0.4">
      <c r="B29" s="208"/>
      <c r="C29" s="208"/>
      <c r="D29" s="172" t="s">
        <v>425</v>
      </c>
      <c r="E29" s="176"/>
      <c r="F29" s="168"/>
      <c r="G29" s="210"/>
    </row>
    <row r="30" spans="2:7" ht="20.149999999999999" customHeight="1" x14ac:dyDescent="0.35">
      <c r="B30" s="211"/>
      <c r="C30" s="211"/>
      <c r="D30" s="171" t="s">
        <v>421</v>
      </c>
      <c r="E30" s="173" t="s">
        <v>426</v>
      </c>
      <c r="F30" s="169" t="s">
        <v>428</v>
      </c>
      <c r="G30" s="212"/>
    </row>
    <row r="31" spans="2:7" ht="15" customHeight="1" x14ac:dyDescent="0.35">
      <c r="B31" s="207"/>
      <c r="C31" s="207"/>
      <c r="D31" s="171" t="s">
        <v>422</v>
      </c>
      <c r="E31" s="174"/>
      <c r="F31" s="170"/>
      <c r="G31" s="209"/>
    </row>
    <row r="32" spans="2:7" x14ac:dyDescent="0.35">
      <c r="B32" s="207"/>
      <c r="C32" s="207"/>
      <c r="D32" s="171" t="s">
        <v>423</v>
      </c>
      <c r="E32" s="175" t="s">
        <v>427</v>
      </c>
      <c r="F32" s="169" t="s">
        <v>429</v>
      </c>
      <c r="G32" s="209"/>
    </row>
    <row r="33" spans="2:7" x14ac:dyDescent="0.35">
      <c r="B33" s="207"/>
      <c r="C33" s="207"/>
      <c r="D33" s="171" t="s">
        <v>424</v>
      </c>
      <c r="E33" s="174"/>
      <c r="F33" s="167"/>
      <c r="G33" s="209"/>
    </row>
    <row r="34" spans="2:7" ht="35.15" customHeight="1" thickBot="1" x14ac:dyDescent="0.4">
      <c r="B34" s="208"/>
      <c r="C34" s="208"/>
      <c r="D34" s="172" t="s">
        <v>425</v>
      </c>
      <c r="E34" s="176"/>
      <c r="F34" s="168"/>
      <c r="G34" s="210"/>
    </row>
    <row r="35" spans="2:7" ht="20.149999999999999" customHeight="1" x14ac:dyDescent="0.35">
      <c r="B35" s="211"/>
      <c r="C35" s="211"/>
      <c r="D35" s="171" t="s">
        <v>421</v>
      </c>
      <c r="E35" s="173" t="s">
        <v>426</v>
      </c>
      <c r="F35" s="169" t="s">
        <v>428</v>
      </c>
      <c r="G35" s="212"/>
    </row>
    <row r="36" spans="2:7" ht="15" customHeight="1" x14ac:dyDescent="0.35">
      <c r="B36" s="207"/>
      <c r="C36" s="207"/>
      <c r="D36" s="171" t="s">
        <v>422</v>
      </c>
      <c r="E36" s="174"/>
      <c r="F36" s="170"/>
      <c r="G36" s="209"/>
    </row>
    <row r="37" spans="2:7" x14ac:dyDescent="0.35">
      <c r="B37" s="207"/>
      <c r="C37" s="207"/>
      <c r="D37" s="171" t="s">
        <v>423</v>
      </c>
      <c r="E37" s="175" t="s">
        <v>427</v>
      </c>
      <c r="F37" s="169" t="s">
        <v>429</v>
      </c>
      <c r="G37" s="209"/>
    </row>
    <row r="38" spans="2:7" x14ac:dyDescent="0.35">
      <c r="B38" s="207"/>
      <c r="C38" s="207"/>
      <c r="D38" s="171" t="s">
        <v>424</v>
      </c>
      <c r="E38" s="174"/>
      <c r="F38" s="167"/>
      <c r="G38" s="209"/>
    </row>
    <row r="39" spans="2:7" ht="35.15" customHeight="1" thickBot="1" x14ac:dyDescent="0.4">
      <c r="B39" s="208"/>
      <c r="C39" s="208"/>
      <c r="D39" s="172" t="s">
        <v>425</v>
      </c>
      <c r="E39" s="176"/>
      <c r="F39" s="168"/>
      <c r="G39" s="210"/>
    </row>
    <row r="40" spans="2:7" ht="20.149999999999999" customHeight="1" x14ac:dyDescent="0.35">
      <c r="B40" s="211"/>
      <c r="C40" s="211"/>
      <c r="D40" s="171" t="s">
        <v>421</v>
      </c>
      <c r="E40" s="173" t="s">
        <v>426</v>
      </c>
      <c r="F40" s="169" t="s">
        <v>428</v>
      </c>
      <c r="G40" s="212"/>
    </row>
    <row r="41" spans="2:7" ht="15" customHeight="1" x14ac:dyDescent="0.35">
      <c r="B41" s="207"/>
      <c r="C41" s="207"/>
      <c r="D41" s="171" t="s">
        <v>422</v>
      </c>
      <c r="E41" s="174"/>
      <c r="F41" s="170"/>
      <c r="G41" s="209"/>
    </row>
    <row r="42" spans="2:7" x14ac:dyDescent="0.35">
      <c r="B42" s="207"/>
      <c r="C42" s="207"/>
      <c r="D42" s="171" t="s">
        <v>423</v>
      </c>
      <c r="E42" s="175" t="s">
        <v>427</v>
      </c>
      <c r="F42" s="169" t="s">
        <v>429</v>
      </c>
      <c r="G42" s="209"/>
    </row>
    <row r="43" spans="2:7" x14ac:dyDescent="0.35">
      <c r="B43" s="207"/>
      <c r="C43" s="207"/>
      <c r="D43" s="171" t="s">
        <v>424</v>
      </c>
      <c r="E43" s="174"/>
      <c r="F43" s="167"/>
      <c r="G43" s="209"/>
    </row>
    <row r="44" spans="2:7" ht="35.15" customHeight="1" thickBot="1" x14ac:dyDescent="0.4">
      <c r="B44" s="208"/>
      <c r="C44" s="208"/>
      <c r="D44" s="172" t="s">
        <v>425</v>
      </c>
      <c r="E44" s="176"/>
      <c r="F44" s="168"/>
      <c r="G44" s="210"/>
    </row>
    <row r="45" spans="2:7" ht="20.149999999999999" customHeight="1" x14ac:dyDescent="0.35">
      <c r="B45" s="211"/>
      <c r="C45" s="211"/>
      <c r="D45" s="171" t="s">
        <v>421</v>
      </c>
      <c r="E45" s="173" t="s">
        <v>426</v>
      </c>
      <c r="F45" s="169" t="s">
        <v>428</v>
      </c>
      <c r="G45" s="212"/>
    </row>
    <row r="46" spans="2:7" ht="15" customHeight="1" x14ac:dyDescent="0.35">
      <c r="B46" s="207"/>
      <c r="C46" s="207"/>
      <c r="D46" s="171" t="s">
        <v>422</v>
      </c>
      <c r="E46" s="174"/>
      <c r="F46" s="170"/>
      <c r="G46" s="209"/>
    </row>
    <row r="47" spans="2:7" x14ac:dyDescent="0.35">
      <c r="B47" s="207"/>
      <c r="C47" s="207"/>
      <c r="D47" s="171" t="s">
        <v>423</v>
      </c>
      <c r="E47" s="175" t="s">
        <v>427</v>
      </c>
      <c r="F47" s="169" t="s">
        <v>429</v>
      </c>
      <c r="G47" s="209"/>
    </row>
    <row r="48" spans="2:7" x14ac:dyDescent="0.35">
      <c r="B48" s="207"/>
      <c r="C48" s="207"/>
      <c r="D48" s="171" t="s">
        <v>424</v>
      </c>
      <c r="E48" s="174"/>
      <c r="F48" s="167"/>
      <c r="G48" s="209"/>
    </row>
    <row r="49" spans="2:7" ht="35.15" customHeight="1" thickBot="1" x14ac:dyDescent="0.4">
      <c r="B49" s="208"/>
      <c r="C49" s="208"/>
      <c r="D49" s="172" t="s">
        <v>425</v>
      </c>
      <c r="E49" s="176"/>
      <c r="F49" s="168"/>
      <c r="G49" s="210"/>
    </row>
  </sheetData>
  <mergeCells count="27">
    <mergeCell ref="B40:B44"/>
    <mergeCell ref="C40:C44"/>
    <mergeCell ref="G40:G44"/>
    <mergeCell ref="B45:B49"/>
    <mergeCell ref="C45:C49"/>
    <mergeCell ref="G45:G49"/>
    <mergeCell ref="B30:B34"/>
    <mergeCell ref="C30:C34"/>
    <mergeCell ref="G30:G34"/>
    <mergeCell ref="B35:B39"/>
    <mergeCell ref="C35:C39"/>
    <mergeCell ref="G35:G39"/>
    <mergeCell ref="B5:B9"/>
    <mergeCell ref="C5:C9"/>
    <mergeCell ref="G5:G9"/>
    <mergeCell ref="B25:B29"/>
    <mergeCell ref="C25:C29"/>
    <mergeCell ref="G25:G29"/>
    <mergeCell ref="B10:B14"/>
    <mergeCell ref="C10:C14"/>
    <mergeCell ref="G10:G14"/>
    <mergeCell ref="B20:B24"/>
    <mergeCell ref="C20:C24"/>
    <mergeCell ref="G20:G24"/>
    <mergeCell ref="B15:B19"/>
    <mergeCell ref="C15:C19"/>
    <mergeCell ref="G15:G19"/>
  </mergeCells>
  <pageMargins left="0.7" right="0.7" top="0.75" bottom="0.75" header="0.3" footer="0.3"/>
  <pageSetup scale="7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E8EA9-34D4-4F50-8C67-76EB99ECDD2C}">
  <sheetPr>
    <tabColor theme="0" tint="-0.499984740745262"/>
  </sheetPr>
  <dimension ref="A1:E19"/>
  <sheetViews>
    <sheetView showGridLines="0" topLeftCell="B1" zoomScaleNormal="100" workbookViewId="0">
      <selection activeCell="B1" sqref="B1:I3"/>
    </sheetView>
  </sheetViews>
  <sheetFormatPr defaultColWidth="9.1796875" defaultRowHeight="14.5" x14ac:dyDescent="0.35"/>
  <cols>
    <col min="1" max="1" width="4.7265625" style="3" customWidth="1"/>
    <col min="2" max="2" width="43.7265625" style="3" bestFit="1" customWidth="1"/>
    <col min="3" max="3" width="70.81640625" style="3" customWidth="1"/>
    <col min="4" max="4" width="32.7265625" style="3" customWidth="1"/>
    <col min="5" max="5" width="27.54296875" style="3" customWidth="1"/>
    <col min="6" max="6" width="17.81640625" style="3" bestFit="1" customWidth="1"/>
    <col min="7" max="7" width="22.1796875" style="3" customWidth="1"/>
    <col min="8" max="8" width="20.453125" style="3" customWidth="1"/>
    <col min="9" max="9" width="3.7265625" style="3" customWidth="1"/>
    <col min="10" max="16384" width="9.1796875" style="3"/>
  </cols>
  <sheetData>
    <row r="1" spans="1:5" ht="25" customHeight="1" x14ac:dyDescent="0.45">
      <c r="A1" s="73" t="s">
        <v>413</v>
      </c>
    </row>
    <row r="2" spans="1:5" x14ac:dyDescent="0.35">
      <c r="A2" s="3" t="s">
        <v>84</v>
      </c>
    </row>
    <row r="3" spans="1:5" ht="15.75" customHeight="1" thickBot="1" x14ac:dyDescent="0.4">
      <c r="C3" s="7"/>
      <c r="D3" s="5"/>
    </row>
    <row r="4" spans="1:5" ht="15" thickBot="1" x14ac:dyDescent="0.4">
      <c r="B4" s="179" t="s">
        <v>430</v>
      </c>
      <c r="C4" s="180" t="s">
        <v>431</v>
      </c>
      <c r="D4" s="180" t="s">
        <v>432</v>
      </c>
      <c r="E4" s="180" t="s">
        <v>433</v>
      </c>
    </row>
    <row r="5" spans="1:5" ht="25" customHeight="1" x14ac:dyDescent="0.35">
      <c r="B5" s="177" t="s">
        <v>434</v>
      </c>
      <c r="C5" s="213"/>
      <c r="D5" s="213"/>
      <c r="E5" s="213"/>
    </row>
    <row r="6" spans="1:5" x14ac:dyDescent="0.35">
      <c r="B6" s="177" t="s">
        <v>435</v>
      </c>
      <c r="C6" s="214"/>
      <c r="D6" s="214"/>
      <c r="E6" s="214"/>
    </row>
    <row r="7" spans="1:5" ht="8.15" customHeight="1" thickBot="1" x14ac:dyDescent="0.4">
      <c r="B7" s="178" t="s">
        <v>436</v>
      </c>
      <c r="C7" s="215"/>
      <c r="D7" s="215"/>
      <c r="E7" s="215"/>
    </row>
    <row r="8" spans="1:5" ht="25" customHeight="1" x14ac:dyDescent="0.35">
      <c r="B8" s="177" t="s">
        <v>434</v>
      </c>
      <c r="C8" s="213"/>
      <c r="D8" s="213"/>
      <c r="E8" s="213"/>
    </row>
    <row r="9" spans="1:5" x14ac:dyDescent="0.35">
      <c r="B9" s="177" t="s">
        <v>435</v>
      </c>
      <c r="C9" s="214"/>
      <c r="D9" s="214"/>
      <c r="E9" s="214"/>
    </row>
    <row r="10" spans="1:5" ht="8.15" customHeight="1" thickBot="1" x14ac:dyDescent="0.4">
      <c r="B10" s="178" t="s">
        <v>436</v>
      </c>
      <c r="C10" s="215"/>
      <c r="D10" s="215"/>
      <c r="E10" s="215"/>
    </row>
    <row r="11" spans="1:5" ht="25" customHeight="1" x14ac:dyDescent="0.35">
      <c r="B11" s="177" t="s">
        <v>434</v>
      </c>
      <c r="C11" s="213"/>
      <c r="D11" s="213"/>
      <c r="E11" s="213"/>
    </row>
    <row r="12" spans="1:5" x14ac:dyDescent="0.35">
      <c r="B12" s="177" t="s">
        <v>435</v>
      </c>
      <c r="C12" s="214"/>
      <c r="D12" s="214"/>
      <c r="E12" s="214"/>
    </row>
    <row r="13" spans="1:5" ht="8.15" customHeight="1" thickBot="1" x14ac:dyDescent="0.4">
      <c r="B13" s="178" t="s">
        <v>436</v>
      </c>
      <c r="C13" s="215"/>
      <c r="D13" s="215"/>
      <c r="E13" s="215"/>
    </row>
    <row r="14" spans="1:5" ht="25" customHeight="1" x14ac:dyDescent="0.35">
      <c r="B14" s="177" t="s">
        <v>434</v>
      </c>
      <c r="C14" s="213"/>
      <c r="D14" s="213"/>
      <c r="E14" s="213"/>
    </row>
    <row r="15" spans="1:5" x14ac:dyDescent="0.35">
      <c r="B15" s="177" t="s">
        <v>435</v>
      </c>
      <c r="C15" s="214"/>
      <c r="D15" s="214"/>
      <c r="E15" s="214"/>
    </row>
    <row r="16" spans="1:5" ht="8.15" customHeight="1" thickBot="1" x14ac:dyDescent="0.4">
      <c r="B16" s="178" t="s">
        <v>436</v>
      </c>
      <c r="C16" s="215"/>
      <c r="D16" s="215"/>
      <c r="E16" s="215"/>
    </row>
    <row r="17" spans="2:5" ht="25" customHeight="1" x14ac:dyDescent="0.35">
      <c r="B17" s="177" t="s">
        <v>434</v>
      </c>
      <c r="C17" s="213"/>
      <c r="D17" s="213"/>
      <c r="E17" s="213"/>
    </row>
    <row r="18" spans="2:5" x14ac:dyDescent="0.35">
      <c r="B18" s="177" t="s">
        <v>435</v>
      </c>
      <c r="C18" s="214"/>
      <c r="D18" s="214"/>
      <c r="E18" s="214"/>
    </row>
    <row r="19" spans="2:5" ht="8.15" customHeight="1" thickBot="1" x14ac:dyDescent="0.4">
      <c r="B19" s="178" t="s">
        <v>436</v>
      </c>
      <c r="C19" s="215"/>
      <c r="D19" s="215"/>
      <c r="E19" s="215"/>
    </row>
  </sheetData>
  <mergeCells count="15">
    <mergeCell ref="D17:D19"/>
    <mergeCell ref="E17:E19"/>
    <mergeCell ref="C5:C7"/>
    <mergeCell ref="D5:D7"/>
    <mergeCell ref="E5:E7"/>
    <mergeCell ref="C8:C10"/>
    <mergeCell ref="D8:D10"/>
    <mergeCell ref="E8:E10"/>
    <mergeCell ref="C11:C13"/>
    <mergeCell ref="C14:C16"/>
    <mergeCell ref="D14:D16"/>
    <mergeCell ref="E14:E16"/>
    <mergeCell ref="C17:C19"/>
    <mergeCell ref="D11:D13"/>
    <mergeCell ref="E11:E13"/>
  </mergeCells>
  <pageMargins left="0.7" right="0.7" top="0.75" bottom="0.75" header="0.3" footer="0.3"/>
  <pageSetup scale="7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0">
    <tabColor rgb="FF000066"/>
  </sheetPr>
  <dimension ref="A1:I41"/>
  <sheetViews>
    <sheetView showGridLines="0" zoomScaleNormal="100" workbookViewId="0">
      <selection activeCell="G4" sqref="G4"/>
    </sheetView>
  </sheetViews>
  <sheetFormatPr defaultColWidth="9.1796875" defaultRowHeight="14.5" x14ac:dyDescent="0.35"/>
  <cols>
    <col min="1" max="1" width="3.7265625" style="3" customWidth="1"/>
    <col min="2" max="2" width="18.453125" style="3" customWidth="1"/>
    <col min="3" max="3" width="23.453125" style="3" customWidth="1"/>
    <col min="4" max="4" width="14.453125" style="3" customWidth="1"/>
    <col min="5" max="5" width="19" style="3" customWidth="1"/>
    <col min="6" max="6" width="22.54296875" style="3" customWidth="1"/>
    <col min="7" max="7" width="20.453125" style="3" customWidth="1"/>
    <col min="8" max="8" width="20.54296875" style="3" customWidth="1"/>
    <col min="9" max="9" width="16.26953125" style="3" customWidth="1"/>
    <col min="10" max="10" width="3.7265625" style="3" customWidth="1"/>
    <col min="11" max="16384" width="9.1796875" style="3"/>
  </cols>
  <sheetData>
    <row r="1" spans="1:9" ht="18.5" x14ac:dyDescent="0.45">
      <c r="A1" s="73" t="s">
        <v>9</v>
      </c>
    </row>
    <row r="2" spans="1:9" x14ac:dyDescent="0.35">
      <c r="A2" s="3" t="s">
        <v>84</v>
      </c>
    </row>
    <row r="3" spans="1:9" ht="15.75" customHeight="1" x14ac:dyDescent="0.35">
      <c r="B3" s="7"/>
      <c r="C3" s="5"/>
    </row>
    <row r="4" spans="1:9" ht="48" customHeight="1" x14ac:dyDescent="0.35">
      <c r="B4" s="72" t="s">
        <v>85</v>
      </c>
      <c r="C4" s="72" t="s">
        <v>86</v>
      </c>
      <c r="D4" s="72" t="s">
        <v>87</v>
      </c>
      <c r="E4" s="72" t="s">
        <v>88</v>
      </c>
      <c r="F4" s="72" t="s">
        <v>89</v>
      </c>
      <c r="G4" s="72" t="s">
        <v>468</v>
      </c>
      <c r="H4" s="72" t="s">
        <v>447</v>
      </c>
      <c r="I4" s="72" t="s">
        <v>90</v>
      </c>
    </row>
    <row r="5" spans="1:9" x14ac:dyDescent="0.35">
      <c r="B5" s="9"/>
      <c r="C5" s="9"/>
      <c r="D5" s="9"/>
      <c r="E5" s="9"/>
      <c r="F5" s="9"/>
      <c r="G5" s="68"/>
      <c r="H5" s="68"/>
      <c r="I5" s="9"/>
    </row>
    <row r="6" spans="1:9" x14ac:dyDescent="0.35">
      <c r="B6" s="9"/>
      <c r="C6" s="9"/>
      <c r="D6" s="9"/>
      <c r="E6" s="9"/>
      <c r="F6" s="9"/>
      <c r="G6" s="68"/>
      <c r="H6" s="68"/>
      <c r="I6" s="9"/>
    </row>
    <row r="7" spans="1:9" x14ac:dyDescent="0.35">
      <c r="B7" s="9"/>
      <c r="C7" s="9"/>
      <c r="D7" s="9"/>
      <c r="E7" s="9"/>
      <c r="F7" s="9"/>
      <c r="G7" s="68"/>
      <c r="H7" s="68"/>
      <c r="I7" s="9"/>
    </row>
    <row r="8" spans="1:9" x14ac:dyDescent="0.35">
      <c r="B8" s="9"/>
      <c r="C8" s="9"/>
      <c r="D8" s="9"/>
      <c r="E8" s="9"/>
      <c r="F8" s="9"/>
      <c r="G8" s="68"/>
      <c r="H8" s="68"/>
      <c r="I8" s="9"/>
    </row>
    <row r="9" spans="1:9" x14ac:dyDescent="0.35">
      <c r="B9" s="9"/>
      <c r="C9" s="9"/>
      <c r="D9" s="9"/>
      <c r="E9" s="9"/>
      <c r="F9" s="9"/>
      <c r="G9" s="68"/>
      <c r="H9" s="68"/>
      <c r="I9" s="9"/>
    </row>
    <row r="10" spans="1:9" x14ac:dyDescent="0.35">
      <c r="B10" s="9"/>
      <c r="C10" s="9"/>
      <c r="D10" s="9"/>
      <c r="E10" s="9"/>
      <c r="F10" s="9"/>
      <c r="G10" s="68"/>
      <c r="H10" s="68"/>
      <c r="I10" s="9"/>
    </row>
    <row r="11" spans="1:9" x14ac:dyDescent="0.35">
      <c r="B11" s="9"/>
      <c r="C11" s="9"/>
      <c r="D11" s="9"/>
      <c r="E11" s="9"/>
      <c r="F11" s="9"/>
      <c r="G11" s="68"/>
      <c r="H11" s="68"/>
      <c r="I11" s="9"/>
    </row>
    <row r="12" spans="1:9" x14ac:dyDescent="0.35">
      <c r="B12" s="9"/>
      <c r="C12" s="9"/>
      <c r="D12" s="9"/>
      <c r="E12" s="9"/>
      <c r="F12" s="9"/>
      <c r="G12" s="68"/>
      <c r="H12" s="68"/>
      <c r="I12" s="9"/>
    </row>
    <row r="13" spans="1:9" x14ac:dyDescent="0.35">
      <c r="B13" s="9"/>
      <c r="C13" s="9"/>
      <c r="D13" s="9"/>
      <c r="E13" s="9"/>
      <c r="F13" s="9"/>
      <c r="G13" s="68"/>
      <c r="H13" s="68"/>
      <c r="I13" s="9"/>
    </row>
    <row r="14" spans="1:9" x14ac:dyDescent="0.35">
      <c r="B14" s="9"/>
      <c r="C14" s="9"/>
      <c r="D14" s="9"/>
      <c r="E14" s="9"/>
      <c r="F14" s="9"/>
      <c r="G14" s="68"/>
      <c r="H14" s="68"/>
      <c r="I14" s="9"/>
    </row>
    <row r="15" spans="1:9" x14ac:dyDescent="0.35">
      <c r="B15" s="9"/>
      <c r="C15" s="9"/>
      <c r="D15" s="9"/>
      <c r="E15" s="9"/>
      <c r="F15" s="9"/>
      <c r="G15" s="68"/>
      <c r="H15" s="68"/>
      <c r="I15" s="9"/>
    </row>
    <row r="16" spans="1:9" x14ac:dyDescent="0.35">
      <c r="B16" s="9"/>
      <c r="C16" s="9"/>
      <c r="D16" s="9"/>
      <c r="E16" s="9"/>
      <c r="F16" s="9"/>
      <c r="G16" s="68"/>
      <c r="H16" s="68"/>
      <c r="I16" s="9"/>
    </row>
    <row r="17" spans="2:9" x14ac:dyDescent="0.35">
      <c r="B17" s="9"/>
      <c r="C17" s="9"/>
      <c r="D17" s="9"/>
      <c r="E17" s="9"/>
      <c r="F17" s="9"/>
      <c r="G17" s="68"/>
      <c r="H17" s="68"/>
      <c r="I17" s="9"/>
    </row>
    <row r="18" spans="2:9" x14ac:dyDescent="0.35">
      <c r="B18" s="9"/>
      <c r="C18" s="9"/>
      <c r="D18" s="9"/>
      <c r="E18" s="9"/>
      <c r="F18" s="9"/>
      <c r="G18" s="68"/>
      <c r="H18" s="68"/>
      <c r="I18" s="9"/>
    </row>
    <row r="19" spans="2:9" x14ac:dyDescent="0.35">
      <c r="B19" s="9"/>
      <c r="C19" s="9"/>
      <c r="D19" s="9"/>
      <c r="E19" s="9"/>
      <c r="F19" s="9"/>
      <c r="G19" s="68"/>
      <c r="H19" s="68"/>
      <c r="I19" s="9"/>
    </row>
    <row r="20" spans="2:9" x14ac:dyDescent="0.35">
      <c r="B20" s="9"/>
      <c r="C20" s="9"/>
      <c r="D20" s="9"/>
      <c r="E20" s="9"/>
      <c r="F20" s="9"/>
      <c r="G20" s="68"/>
      <c r="H20" s="68"/>
      <c r="I20" s="9"/>
    </row>
    <row r="21" spans="2:9" x14ac:dyDescent="0.35">
      <c r="B21" s="9"/>
      <c r="C21" s="9"/>
      <c r="D21" s="9"/>
      <c r="E21" s="9"/>
      <c r="F21" s="9"/>
      <c r="G21" s="68"/>
      <c r="H21" s="68"/>
      <c r="I21" s="9"/>
    </row>
    <row r="22" spans="2:9" x14ac:dyDescent="0.35">
      <c r="B22" s="9"/>
      <c r="C22" s="9"/>
      <c r="D22" s="9"/>
      <c r="E22" s="9"/>
      <c r="F22" s="9"/>
      <c r="G22" s="68"/>
      <c r="H22" s="68"/>
      <c r="I22" s="9"/>
    </row>
    <row r="23" spans="2:9" x14ac:dyDescent="0.35">
      <c r="B23" s="9"/>
      <c r="C23" s="9"/>
      <c r="D23" s="9"/>
      <c r="E23" s="9"/>
      <c r="F23" s="9"/>
      <c r="G23" s="68"/>
      <c r="H23" s="68"/>
      <c r="I23" s="9"/>
    </row>
    <row r="24" spans="2:9" x14ac:dyDescent="0.35">
      <c r="B24" s="9"/>
      <c r="C24" s="9"/>
      <c r="D24" s="9"/>
      <c r="E24" s="9"/>
      <c r="F24" s="9"/>
      <c r="G24" s="68"/>
      <c r="H24" s="68"/>
      <c r="I24" s="9"/>
    </row>
    <row r="25" spans="2:9" x14ac:dyDescent="0.35">
      <c r="B25" s="9"/>
      <c r="C25" s="9"/>
      <c r="D25" s="9"/>
      <c r="E25" s="9"/>
      <c r="F25" s="9"/>
      <c r="G25" s="68"/>
      <c r="H25" s="68"/>
      <c r="I25" s="9"/>
    </row>
    <row r="26" spans="2:9" x14ac:dyDescent="0.35">
      <c r="B26" s="9"/>
      <c r="C26" s="9"/>
      <c r="D26" s="9"/>
      <c r="E26" s="9"/>
      <c r="F26" s="9"/>
      <c r="G26" s="68"/>
      <c r="H26" s="68"/>
      <c r="I26" s="9"/>
    </row>
    <row r="27" spans="2:9" x14ac:dyDescent="0.35">
      <c r="B27" s="9"/>
      <c r="C27" s="9"/>
      <c r="D27" s="9"/>
      <c r="E27" s="9"/>
      <c r="F27" s="9"/>
      <c r="G27" s="68"/>
      <c r="H27" s="68"/>
      <c r="I27" s="9"/>
    </row>
    <row r="28" spans="2:9" x14ac:dyDescent="0.35">
      <c r="B28" s="9"/>
      <c r="C28" s="9"/>
      <c r="D28" s="9"/>
      <c r="E28" s="9"/>
      <c r="F28" s="9"/>
      <c r="G28" s="68"/>
      <c r="H28" s="68"/>
      <c r="I28" s="9"/>
    </row>
    <row r="29" spans="2:9" x14ac:dyDescent="0.35">
      <c r="B29" s="9"/>
      <c r="C29" s="9"/>
      <c r="D29" s="9"/>
      <c r="E29" s="9"/>
      <c r="F29" s="9"/>
      <c r="G29" s="68"/>
      <c r="H29" s="68"/>
      <c r="I29" s="9"/>
    </row>
    <row r="30" spans="2:9" x14ac:dyDescent="0.35">
      <c r="B30" s="9"/>
      <c r="C30" s="9"/>
      <c r="D30" s="9"/>
      <c r="E30" s="9"/>
      <c r="F30" s="9"/>
      <c r="G30" s="68"/>
      <c r="H30" s="68"/>
      <c r="I30" s="9"/>
    </row>
    <row r="31" spans="2:9" x14ac:dyDescent="0.35">
      <c r="B31" s="9"/>
      <c r="C31" s="9"/>
      <c r="D31" s="9"/>
      <c r="E31" s="9"/>
      <c r="F31" s="9"/>
      <c r="G31" s="68"/>
      <c r="H31" s="68"/>
      <c r="I31" s="9"/>
    </row>
    <row r="32" spans="2:9" x14ac:dyDescent="0.35">
      <c r="B32" s="9"/>
      <c r="C32" s="9"/>
      <c r="D32" s="9"/>
      <c r="E32" s="9"/>
      <c r="F32" s="9"/>
      <c r="G32" s="68"/>
      <c r="H32" s="68"/>
      <c r="I32" s="9"/>
    </row>
    <row r="33" spans="2:9" x14ac:dyDescent="0.35">
      <c r="B33" s="9"/>
      <c r="C33" s="9"/>
      <c r="D33" s="9"/>
      <c r="E33" s="9"/>
      <c r="F33" s="9"/>
      <c r="G33" s="68"/>
      <c r="H33" s="68"/>
      <c r="I33" s="9"/>
    </row>
    <row r="34" spans="2:9" x14ac:dyDescent="0.35">
      <c r="B34" s="9"/>
      <c r="C34" s="9"/>
      <c r="D34" s="9"/>
      <c r="E34" s="9"/>
      <c r="F34" s="9"/>
      <c r="G34" s="68"/>
      <c r="H34" s="68"/>
      <c r="I34" s="9"/>
    </row>
    <row r="35" spans="2:9" x14ac:dyDescent="0.35">
      <c r="B35" s="9"/>
      <c r="C35" s="9"/>
      <c r="D35" s="9"/>
      <c r="E35" s="9"/>
      <c r="F35" s="9"/>
      <c r="G35" s="68"/>
      <c r="H35" s="68"/>
      <c r="I35" s="9"/>
    </row>
    <row r="36" spans="2:9" x14ac:dyDescent="0.35">
      <c r="B36" s="9"/>
      <c r="C36" s="9"/>
      <c r="D36" s="9"/>
      <c r="E36" s="9"/>
      <c r="F36" s="9"/>
      <c r="G36" s="68"/>
      <c r="H36" s="68"/>
      <c r="I36" s="9"/>
    </row>
    <row r="37" spans="2:9" x14ac:dyDescent="0.35">
      <c r="B37" s="9"/>
      <c r="C37" s="9"/>
      <c r="D37" s="9"/>
      <c r="E37" s="9"/>
      <c r="F37" s="9"/>
      <c r="G37" s="68"/>
      <c r="H37" s="68"/>
      <c r="I37" s="9"/>
    </row>
    <row r="38" spans="2:9" x14ac:dyDescent="0.35">
      <c r="B38" s="9"/>
      <c r="C38" s="9"/>
      <c r="D38" s="9"/>
      <c r="E38" s="9"/>
      <c r="F38" s="9"/>
      <c r="G38" s="68"/>
      <c r="H38" s="68"/>
      <c r="I38" s="9"/>
    </row>
    <row r="39" spans="2:9" x14ac:dyDescent="0.35">
      <c r="B39" s="9"/>
      <c r="C39" s="9"/>
      <c r="D39" s="9"/>
      <c r="E39" s="9"/>
      <c r="F39" s="9"/>
      <c r="G39" s="68"/>
      <c r="H39" s="68"/>
      <c r="I39" s="9"/>
    </row>
    <row r="40" spans="2:9" x14ac:dyDescent="0.35">
      <c r="B40" s="9"/>
      <c r="C40" s="9"/>
      <c r="D40" s="9"/>
      <c r="E40" s="9"/>
      <c r="F40" s="9"/>
      <c r="G40" s="68"/>
      <c r="H40" s="68"/>
      <c r="I40" s="9"/>
    </row>
    <row r="41" spans="2:9" x14ac:dyDescent="0.35">
      <c r="B41" s="9"/>
      <c r="C41" s="9"/>
      <c r="D41" s="9"/>
      <c r="E41" s="9"/>
      <c r="F41" s="9"/>
      <c r="G41" s="68"/>
      <c r="H41" s="68"/>
      <c r="I41" s="9"/>
    </row>
  </sheetData>
  <pageMargins left="0.7" right="0.7" top="0.75" bottom="0.75" header="0.3" footer="0.3"/>
  <pageSetup scale="7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8066E-F72B-424D-83D3-88C846FBAF1E}">
  <sheetPr codeName="Sheet11">
    <tabColor rgb="FF000066"/>
  </sheetPr>
  <dimension ref="A1:F23"/>
  <sheetViews>
    <sheetView zoomScaleNormal="100" workbookViewId="0">
      <selection activeCell="D5" sqref="D5"/>
    </sheetView>
  </sheetViews>
  <sheetFormatPr defaultColWidth="9.1796875" defaultRowHeight="14.5" x14ac:dyDescent="0.35"/>
  <cols>
    <col min="1" max="1" width="3.7265625" style="3" customWidth="1"/>
    <col min="2" max="6" width="21" style="3" customWidth="1"/>
    <col min="7" max="7" width="3.7265625" style="3" customWidth="1"/>
    <col min="8" max="16384" width="9.1796875" style="3"/>
  </cols>
  <sheetData>
    <row r="1" spans="1:6" ht="18.5" x14ac:dyDescent="0.45">
      <c r="A1" s="73" t="s">
        <v>13</v>
      </c>
    </row>
    <row r="2" spans="1:6" x14ac:dyDescent="0.35">
      <c r="A2" s="3" t="s">
        <v>84</v>
      </c>
    </row>
    <row r="3" spans="1:6" ht="15.75" customHeight="1" x14ac:dyDescent="0.35">
      <c r="B3" s="7"/>
      <c r="C3" s="5"/>
    </row>
    <row r="4" spans="1:6" ht="29" x14ac:dyDescent="0.35">
      <c r="B4" s="72" t="s">
        <v>91</v>
      </c>
      <c r="C4" s="72" t="s">
        <v>92</v>
      </c>
      <c r="D4" s="72" t="s">
        <v>446</v>
      </c>
      <c r="E4" s="72" t="s">
        <v>93</v>
      </c>
      <c r="F4" s="72" t="s">
        <v>94</v>
      </c>
    </row>
    <row r="5" spans="1:6" ht="15" customHeight="1" x14ac:dyDescent="0.55000000000000004">
      <c r="B5" s="52"/>
      <c r="C5" s="52"/>
      <c r="D5" s="69"/>
      <c r="E5" s="52"/>
      <c r="F5" s="52"/>
    </row>
    <row r="6" spans="1:6" ht="15" customHeight="1" x14ac:dyDescent="0.55000000000000004">
      <c r="B6" s="52"/>
      <c r="C6" s="52"/>
      <c r="D6" s="69"/>
      <c r="E6" s="52"/>
      <c r="F6" s="52"/>
    </row>
    <row r="7" spans="1:6" ht="15" customHeight="1" x14ac:dyDescent="0.55000000000000004">
      <c r="B7" s="52"/>
      <c r="C7" s="52"/>
      <c r="D7" s="69"/>
      <c r="E7" s="52"/>
      <c r="F7" s="52"/>
    </row>
    <row r="8" spans="1:6" ht="15" customHeight="1" x14ac:dyDescent="0.55000000000000004">
      <c r="B8" s="52"/>
      <c r="C8" s="52"/>
      <c r="D8" s="69"/>
      <c r="E8" s="52"/>
      <c r="F8" s="52"/>
    </row>
    <row r="9" spans="1:6" ht="15" customHeight="1" x14ac:dyDescent="0.55000000000000004">
      <c r="B9" s="52"/>
      <c r="C9" s="52"/>
      <c r="D9" s="69"/>
      <c r="E9" s="52"/>
      <c r="F9" s="52"/>
    </row>
    <row r="10" spans="1:6" ht="15" customHeight="1" x14ac:dyDescent="0.55000000000000004">
      <c r="B10" s="52"/>
      <c r="C10" s="52"/>
      <c r="D10" s="69"/>
      <c r="E10" s="52"/>
      <c r="F10" s="52"/>
    </row>
    <row r="11" spans="1:6" ht="15" customHeight="1" x14ac:dyDescent="0.55000000000000004">
      <c r="B11" s="52"/>
      <c r="C11" s="52"/>
      <c r="D11" s="69"/>
      <c r="E11" s="52"/>
      <c r="F11" s="52"/>
    </row>
    <row r="12" spans="1:6" ht="15" customHeight="1" x14ac:dyDescent="0.55000000000000004">
      <c r="B12" s="52"/>
      <c r="C12" s="52"/>
      <c r="D12" s="69"/>
      <c r="E12" s="52"/>
      <c r="F12" s="52"/>
    </row>
    <row r="13" spans="1:6" ht="15" customHeight="1" x14ac:dyDescent="0.55000000000000004">
      <c r="B13" s="52"/>
      <c r="C13" s="52"/>
      <c r="D13" s="69"/>
      <c r="E13" s="52"/>
      <c r="F13" s="52"/>
    </row>
    <row r="14" spans="1:6" ht="15" customHeight="1" x14ac:dyDescent="0.55000000000000004">
      <c r="B14" s="52"/>
      <c r="C14" s="52"/>
      <c r="D14" s="69"/>
      <c r="E14" s="52"/>
      <c r="F14" s="52"/>
    </row>
    <row r="15" spans="1:6" ht="15" customHeight="1" x14ac:dyDescent="0.55000000000000004">
      <c r="B15" s="52"/>
      <c r="C15" s="52"/>
      <c r="D15" s="69"/>
      <c r="E15" s="52"/>
      <c r="F15" s="52"/>
    </row>
    <row r="16" spans="1:6" ht="15" customHeight="1" x14ac:dyDescent="0.55000000000000004">
      <c r="B16" s="52"/>
      <c r="C16" s="52"/>
      <c r="D16" s="69"/>
      <c r="E16" s="52"/>
      <c r="F16" s="52"/>
    </row>
    <row r="17" spans="2:6" ht="15" customHeight="1" x14ac:dyDescent="0.55000000000000004">
      <c r="B17" s="52"/>
      <c r="C17" s="52"/>
      <c r="D17" s="69"/>
      <c r="E17" s="52"/>
      <c r="F17" s="52"/>
    </row>
    <row r="18" spans="2:6" ht="15" customHeight="1" x14ac:dyDescent="0.55000000000000004">
      <c r="B18" s="52"/>
      <c r="C18" s="52"/>
      <c r="D18" s="69"/>
      <c r="E18" s="52"/>
      <c r="F18" s="52"/>
    </row>
    <row r="19" spans="2:6" ht="15" customHeight="1" x14ac:dyDescent="0.55000000000000004">
      <c r="B19" s="52"/>
      <c r="C19" s="52"/>
      <c r="D19" s="69"/>
      <c r="E19" s="52"/>
      <c r="F19" s="52"/>
    </row>
    <row r="20" spans="2:6" ht="15" customHeight="1" x14ac:dyDescent="0.55000000000000004">
      <c r="B20" s="52"/>
      <c r="C20" s="52"/>
      <c r="D20" s="69"/>
      <c r="E20" s="52"/>
      <c r="F20" s="52"/>
    </row>
    <row r="21" spans="2:6" ht="15" customHeight="1" x14ac:dyDescent="0.55000000000000004">
      <c r="B21" s="52"/>
      <c r="C21" s="52"/>
      <c r="D21" s="69"/>
      <c r="E21" s="52"/>
      <c r="F21" s="52"/>
    </row>
    <row r="22" spans="2:6" ht="15" customHeight="1" x14ac:dyDescent="0.55000000000000004">
      <c r="B22" s="52"/>
      <c r="C22" s="52"/>
      <c r="D22" s="69"/>
      <c r="E22" s="52"/>
      <c r="F22" s="52"/>
    </row>
    <row r="23" spans="2:6" ht="15" customHeight="1" x14ac:dyDescent="0.55000000000000004">
      <c r="B23" s="52"/>
      <c r="C23" s="52"/>
      <c r="D23" s="69"/>
      <c r="E23" s="52"/>
      <c r="F23" s="52"/>
    </row>
  </sheetData>
  <pageMargins left="0.7" right="0.7" top="0.75" bottom="0.75" header="0.3" footer="0.3"/>
  <pageSetup scale="94"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C6109-3D26-4D33-8743-FBC4C366A5A8}">
  <sheetPr codeName="Sheet12">
    <tabColor rgb="FF000066"/>
  </sheetPr>
  <dimension ref="A1:H64"/>
  <sheetViews>
    <sheetView zoomScaleNormal="100" workbookViewId="0">
      <selection activeCell="H5" sqref="H5"/>
    </sheetView>
  </sheetViews>
  <sheetFormatPr defaultColWidth="9.1796875" defaultRowHeight="14.5" x14ac:dyDescent="0.35"/>
  <cols>
    <col min="1" max="1" width="3.7265625" style="3" customWidth="1"/>
    <col min="2" max="6" width="21" style="3" customWidth="1"/>
    <col min="7" max="7" width="23.81640625" style="3" customWidth="1"/>
    <col min="8" max="8" width="23.54296875" style="3" customWidth="1"/>
    <col min="9" max="16384" width="9.1796875" style="3"/>
  </cols>
  <sheetData>
    <row r="1" spans="1:8" ht="18.5" x14ac:dyDescent="0.45">
      <c r="A1" s="73" t="s">
        <v>16</v>
      </c>
    </row>
    <row r="2" spans="1:8" x14ac:dyDescent="0.35">
      <c r="A2" s="3" t="s">
        <v>84</v>
      </c>
    </row>
    <row r="3" spans="1:8" ht="15.75" customHeight="1" x14ac:dyDescent="0.35">
      <c r="B3" s="7"/>
      <c r="C3" s="5"/>
    </row>
    <row r="4" spans="1:8" ht="52" customHeight="1" x14ac:dyDescent="0.35">
      <c r="B4" s="72" t="s">
        <v>95</v>
      </c>
      <c r="C4" s="72" t="s">
        <v>445</v>
      </c>
      <c r="D4" s="72" t="s">
        <v>96</v>
      </c>
      <c r="E4" s="72" t="s">
        <v>97</v>
      </c>
      <c r="F4" s="72" t="s">
        <v>98</v>
      </c>
      <c r="G4" s="72" t="s">
        <v>99</v>
      </c>
      <c r="H4" s="72" t="s">
        <v>469</v>
      </c>
    </row>
    <row r="5" spans="1:8" ht="15" customHeight="1" x14ac:dyDescent="0.55000000000000004">
      <c r="B5" s="9"/>
      <c r="C5" s="69"/>
      <c r="D5" s="52"/>
      <c r="E5" s="156"/>
      <c r="F5" s="52"/>
      <c r="G5" s="52"/>
      <c r="H5" s="69"/>
    </row>
    <row r="6" spans="1:8" ht="15" customHeight="1" x14ac:dyDescent="0.55000000000000004">
      <c r="B6" s="9"/>
      <c r="C6" s="69"/>
      <c r="D6" s="52"/>
      <c r="E6" s="156"/>
      <c r="F6" s="52"/>
      <c r="G6" s="52"/>
      <c r="H6" s="69"/>
    </row>
    <row r="7" spans="1:8" ht="15" customHeight="1" x14ac:dyDescent="0.55000000000000004">
      <c r="B7" s="9"/>
      <c r="C7" s="69"/>
      <c r="D7" s="52"/>
      <c r="E7" s="156"/>
      <c r="F7" s="52"/>
      <c r="G7" s="52"/>
      <c r="H7" s="69"/>
    </row>
    <row r="8" spans="1:8" ht="15" customHeight="1" x14ac:dyDescent="0.55000000000000004">
      <c r="B8" s="9"/>
      <c r="C8" s="69"/>
      <c r="D8" s="52"/>
      <c r="E8" s="156"/>
      <c r="F8" s="52"/>
      <c r="G8" s="52"/>
      <c r="H8" s="69"/>
    </row>
    <row r="9" spans="1:8" ht="15" customHeight="1" x14ac:dyDescent="0.55000000000000004">
      <c r="B9" s="9"/>
      <c r="C9" s="69"/>
      <c r="D9" s="52"/>
      <c r="E9" s="156"/>
      <c r="F9" s="52"/>
      <c r="G9" s="52"/>
      <c r="H9" s="69"/>
    </row>
    <row r="10" spans="1:8" ht="15" customHeight="1" x14ac:dyDescent="0.55000000000000004">
      <c r="B10" s="9"/>
      <c r="C10" s="69"/>
      <c r="D10" s="52"/>
      <c r="E10" s="156"/>
      <c r="F10" s="52"/>
      <c r="G10" s="52"/>
      <c r="H10" s="69"/>
    </row>
    <row r="11" spans="1:8" ht="15" customHeight="1" x14ac:dyDescent="0.55000000000000004">
      <c r="B11" s="9"/>
      <c r="C11" s="69"/>
      <c r="D11" s="52"/>
      <c r="E11" s="156"/>
      <c r="F11" s="52"/>
      <c r="G11" s="52"/>
      <c r="H11" s="69"/>
    </row>
    <row r="12" spans="1:8" ht="15" customHeight="1" x14ac:dyDescent="0.55000000000000004">
      <c r="B12" s="9"/>
      <c r="C12" s="69"/>
      <c r="D12" s="52"/>
      <c r="E12" s="156"/>
      <c r="F12" s="52"/>
      <c r="G12" s="52"/>
      <c r="H12" s="69"/>
    </row>
    <row r="13" spans="1:8" ht="15" customHeight="1" x14ac:dyDescent="0.55000000000000004">
      <c r="B13" s="9"/>
      <c r="C13" s="69"/>
      <c r="D13" s="52"/>
      <c r="E13" s="156"/>
      <c r="F13" s="52"/>
      <c r="G13" s="52"/>
      <c r="H13" s="69"/>
    </row>
    <row r="14" spans="1:8" ht="15" customHeight="1" x14ac:dyDescent="0.55000000000000004">
      <c r="B14" s="9"/>
      <c r="C14" s="69"/>
      <c r="D14" s="52"/>
      <c r="E14" s="156"/>
      <c r="F14" s="52"/>
      <c r="G14" s="52"/>
      <c r="H14" s="69"/>
    </row>
    <row r="15" spans="1:8" ht="15" customHeight="1" x14ac:dyDescent="0.55000000000000004">
      <c r="B15" s="9"/>
      <c r="C15" s="69"/>
      <c r="D15" s="52"/>
      <c r="E15" s="156"/>
      <c r="F15" s="52"/>
      <c r="G15" s="52"/>
      <c r="H15" s="69"/>
    </row>
    <row r="16" spans="1:8" ht="15" customHeight="1" x14ac:dyDescent="0.55000000000000004">
      <c r="B16" s="9"/>
      <c r="C16" s="69"/>
      <c r="D16" s="52"/>
      <c r="E16" s="156"/>
      <c r="F16" s="52"/>
      <c r="G16" s="52"/>
      <c r="H16" s="69"/>
    </row>
    <row r="17" spans="2:8" ht="15" customHeight="1" x14ac:dyDescent="0.55000000000000004">
      <c r="B17" s="9"/>
      <c r="C17" s="69"/>
      <c r="D17" s="52"/>
      <c r="E17" s="156"/>
      <c r="F17" s="52"/>
      <c r="G17" s="52"/>
      <c r="H17" s="69"/>
    </row>
    <row r="18" spans="2:8" ht="15" customHeight="1" x14ac:dyDescent="0.55000000000000004">
      <c r="B18" s="9"/>
      <c r="C18" s="69"/>
      <c r="D18" s="52"/>
      <c r="E18" s="156"/>
      <c r="F18" s="52"/>
      <c r="G18" s="52"/>
      <c r="H18" s="69"/>
    </row>
    <row r="19" spans="2:8" ht="15" customHeight="1" x14ac:dyDescent="0.55000000000000004">
      <c r="B19" s="9"/>
      <c r="C19" s="69"/>
      <c r="D19" s="52"/>
      <c r="E19" s="156"/>
      <c r="F19" s="52"/>
      <c r="G19" s="52"/>
      <c r="H19" s="69"/>
    </row>
    <row r="20" spans="2:8" ht="15" customHeight="1" x14ac:dyDescent="0.55000000000000004">
      <c r="B20" s="9"/>
      <c r="C20" s="69"/>
      <c r="D20" s="52"/>
      <c r="E20" s="156"/>
      <c r="F20" s="52"/>
      <c r="G20" s="52"/>
      <c r="H20" s="69"/>
    </row>
    <row r="21" spans="2:8" ht="15" customHeight="1" x14ac:dyDescent="0.55000000000000004">
      <c r="B21" s="9"/>
      <c r="C21" s="69"/>
      <c r="D21" s="52"/>
      <c r="E21" s="156"/>
      <c r="F21" s="52"/>
      <c r="G21" s="52"/>
      <c r="H21" s="69"/>
    </row>
    <row r="22" spans="2:8" ht="15" customHeight="1" x14ac:dyDescent="0.55000000000000004">
      <c r="B22" s="9"/>
      <c r="C22" s="69"/>
      <c r="D22" s="52"/>
      <c r="E22" s="156"/>
      <c r="F22" s="52"/>
      <c r="G22" s="52"/>
      <c r="H22" s="69"/>
    </row>
    <row r="23" spans="2:8" ht="15" customHeight="1" x14ac:dyDescent="0.55000000000000004">
      <c r="B23" s="9"/>
      <c r="C23" s="69"/>
      <c r="D23" s="52"/>
      <c r="E23" s="156"/>
      <c r="F23" s="52"/>
      <c r="G23" s="52"/>
      <c r="H23" s="69"/>
    </row>
    <row r="24" spans="2:8" ht="15" customHeight="1" x14ac:dyDescent="0.55000000000000004">
      <c r="B24" s="9"/>
      <c r="C24" s="69"/>
      <c r="D24" s="52"/>
      <c r="E24" s="156"/>
      <c r="F24" s="52"/>
      <c r="G24" s="52"/>
      <c r="H24" s="69"/>
    </row>
    <row r="25" spans="2:8" ht="15" customHeight="1" x14ac:dyDescent="0.55000000000000004">
      <c r="B25" s="9"/>
      <c r="C25" s="69"/>
      <c r="D25" s="52"/>
      <c r="E25" s="156"/>
      <c r="F25" s="52"/>
      <c r="G25" s="52"/>
      <c r="H25" s="69"/>
    </row>
    <row r="26" spans="2:8" ht="15" customHeight="1" x14ac:dyDescent="0.55000000000000004">
      <c r="B26" s="9"/>
      <c r="C26" s="69"/>
      <c r="D26" s="52"/>
      <c r="E26" s="156"/>
      <c r="F26" s="52"/>
      <c r="G26" s="52"/>
      <c r="H26" s="69"/>
    </row>
    <row r="27" spans="2:8" ht="15" customHeight="1" x14ac:dyDescent="0.55000000000000004">
      <c r="B27" s="9"/>
      <c r="C27" s="69"/>
      <c r="D27" s="52"/>
      <c r="E27" s="156"/>
      <c r="F27" s="52"/>
      <c r="G27" s="52"/>
      <c r="H27" s="69"/>
    </row>
    <row r="28" spans="2:8" ht="15" customHeight="1" x14ac:dyDescent="0.55000000000000004">
      <c r="B28" s="9"/>
      <c r="C28" s="69"/>
      <c r="D28" s="52"/>
      <c r="E28" s="156"/>
      <c r="F28" s="52"/>
      <c r="G28" s="52"/>
      <c r="H28" s="69"/>
    </row>
    <row r="29" spans="2:8" ht="15" customHeight="1" x14ac:dyDescent="0.55000000000000004">
      <c r="B29" s="9"/>
      <c r="C29" s="69"/>
      <c r="D29" s="52"/>
      <c r="E29" s="156"/>
      <c r="F29" s="52"/>
      <c r="G29" s="52"/>
      <c r="H29" s="69"/>
    </row>
    <row r="30" spans="2:8" ht="15" customHeight="1" x14ac:dyDescent="0.55000000000000004">
      <c r="B30" s="9"/>
      <c r="C30" s="69"/>
      <c r="D30" s="52"/>
      <c r="E30" s="156"/>
      <c r="F30" s="52"/>
      <c r="G30" s="52"/>
      <c r="H30" s="69"/>
    </row>
    <row r="31" spans="2:8" ht="15" customHeight="1" x14ac:dyDescent="0.55000000000000004">
      <c r="B31" s="9"/>
      <c r="C31" s="69"/>
      <c r="D31" s="52"/>
      <c r="E31" s="156"/>
      <c r="F31" s="52"/>
      <c r="G31" s="52"/>
      <c r="H31" s="69"/>
    </row>
    <row r="32" spans="2:8" ht="15" customHeight="1" x14ac:dyDescent="0.55000000000000004">
      <c r="B32" s="9"/>
      <c r="C32" s="69"/>
      <c r="D32" s="52"/>
      <c r="E32" s="156"/>
      <c r="F32" s="52"/>
      <c r="G32" s="52"/>
      <c r="H32" s="69"/>
    </row>
    <row r="33" spans="2:8" ht="15" customHeight="1" x14ac:dyDescent="0.55000000000000004">
      <c r="B33" s="9"/>
      <c r="C33" s="69"/>
      <c r="D33" s="52"/>
      <c r="E33" s="156"/>
      <c r="F33" s="52"/>
      <c r="G33" s="52"/>
      <c r="H33" s="69"/>
    </row>
    <row r="34" spans="2:8" ht="15" customHeight="1" x14ac:dyDescent="0.55000000000000004">
      <c r="B34" s="9"/>
      <c r="C34" s="69"/>
      <c r="D34" s="52"/>
      <c r="E34" s="156"/>
      <c r="F34" s="52"/>
      <c r="G34" s="52"/>
      <c r="H34" s="69"/>
    </row>
    <row r="35" spans="2:8" ht="15" customHeight="1" x14ac:dyDescent="0.55000000000000004">
      <c r="B35" s="9"/>
      <c r="C35" s="69"/>
      <c r="D35" s="52"/>
      <c r="E35" s="156"/>
      <c r="F35" s="52"/>
      <c r="G35" s="52"/>
      <c r="H35" s="69"/>
    </row>
    <row r="36" spans="2:8" ht="15" customHeight="1" x14ac:dyDescent="0.55000000000000004">
      <c r="B36" s="9"/>
      <c r="C36" s="69"/>
      <c r="D36" s="52"/>
      <c r="E36" s="156"/>
      <c r="F36" s="52"/>
      <c r="G36" s="52"/>
      <c r="H36" s="69"/>
    </row>
    <row r="37" spans="2:8" ht="15" customHeight="1" x14ac:dyDescent="0.55000000000000004">
      <c r="B37" s="9"/>
      <c r="C37" s="69"/>
      <c r="D37" s="52"/>
      <c r="E37" s="156"/>
      <c r="F37" s="52"/>
      <c r="G37" s="52"/>
      <c r="H37" s="69"/>
    </row>
    <row r="38" spans="2:8" ht="15" customHeight="1" x14ac:dyDescent="0.55000000000000004">
      <c r="B38" s="9"/>
      <c r="C38" s="69"/>
      <c r="D38" s="52"/>
      <c r="E38" s="156"/>
      <c r="F38" s="52"/>
      <c r="G38" s="52"/>
      <c r="H38" s="69"/>
    </row>
    <row r="39" spans="2:8" ht="15" customHeight="1" x14ac:dyDescent="0.55000000000000004">
      <c r="B39" s="9"/>
      <c r="C39" s="69"/>
      <c r="D39" s="52"/>
      <c r="E39" s="156"/>
      <c r="F39" s="52"/>
      <c r="G39" s="52"/>
      <c r="H39" s="69"/>
    </row>
    <row r="40" spans="2:8" ht="15" customHeight="1" x14ac:dyDescent="0.55000000000000004">
      <c r="B40" s="9"/>
      <c r="C40" s="69"/>
      <c r="D40" s="52"/>
      <c r="E40" s="156"/>
      <c r="F40" s="52"/>
      <c r="G40" s="52"/>
      <c r="H40" s="69"/>
    </row>
    <row r="41" spans="2:8" ht="15" customHeight="1" x14ac:dyDescent="0.55000000000000004">
      <c r="B41" s="9"/>
      <c r="C41" s="69"/>
      <c r="D41" s="52"/>
      <c r="E41" s="156"/>
      <c r="F41" s="52"/>
      <c r="G41" s="52"/>
      <c r="H41" s="69"/>
    </row>
    <row r="42" spans="2:8" ht="15" customHeight="1" x14ac:dyDescent="0.55000000000000004">
      <c r="B42" s="9"/>
      <c r="C42" s="69"/>
      <c r="D42" s="52"/>
      <c r="E42" s="156"/>
      <c r="F42" s="52"/>
      <c r="G42" s="52"/>
      <c r="H42" s="69"/>
    </row>
    <row r="43" spans="2:8" ht="15" customHeight="1" x14ac:dyDescent="0.55000000000000004">
      <c r="B43" s="9"/>
      <c r="C43" s="69"/>
      <c r="D43" s="52"/>
      <c r="E43" s="156"/>
      <c r="F43" s="52"/>
      <c r="G43" s="52"/>
      <c r="H43" s="69"/>
    </row>
    <row r="44" spans="2:8" ht="15" customHeight="1" x14ac:dyDescent="0.55000000000000004">
      <c r="B44" s="9"/>
      <c r="C44" s="69"/>
      <c r="D44" s="52"/>
      <c r="E44" s="156"/>
      <c r="F44" s="52"/>
      <c r="G44" s="52"/>
      <c r="H44" s="69"/>
    </row>
    <row r="45" spans="2:8" ht="15" customHeight="1" x14ac:dyDescent="0.55000000000000004">
      <c r="B45" s="9"/>
      <c r="C45" s="69"/>
      <c r="D45" s="52"/>
      <c r="E45" s="156"/>
      <c r="F45" s="52"/>
      <c r="G45" s="52"/>
      <c r="H45" s="69"/>
    </row>
    <row r="46" spans="2:8" ht="15" customHeight="1" x14ac:dyDescent="0.55000000000000004">
      <c r="B46" s="9"/>
      <c r="C46" s="69"/>
      <c r="D46" s="52"/>
      <c r="E46" s="156"/>
      <c r="F46" s="52"/>
      <c r="G46" s="52"/>
      <c r="H46" s="69"/>
    </row>
    <row r="47" spans="2:8" ht="15" customHeight="1" x14ac:dyDescent="0.55000000000000004">
      <c r="B47" s="9"/>
      <c r="C47" s="69"/>
      <c r="D47" s="52"/>
      <c r="E47" s="156"/>
      <c r="F47" s="52"/>
      <c r="G47" s="52"/>
      <c r="H47" s="69"/>
    </row>
    <row r="48" spans="2:8" ht="15" customHeight="1" x14ac:dyDescent="0.55000000000000004">
      <c r="B48" s="9"/>
      <c r="C48" s="69"/>
      <c r="D48" s="52"/>
      <c r="E48" s="156"/>
      <c r="F48" s="52"/>
      <c r="G48" s="52"/>
      <c r="H48" s="69"/>
    </row>
    <row r="49" spans="2:8" ht="15" customHeight="1" x14ac:dyDescent="0.55000000000000004">
      <c r="B49" s="9"/>
      <c r="C49" s="69"/>
      <c r="D49" s="52"/>
      <c r="E49" s="156"/>
      <c r="F49" s="52"/>
      <c r="G49" s="52"/>
      <c r="H49" s="69"/>
    </row>
    <row r="50" spans="2:8" ht="15" customHeight="1" x14ac:dyDescent="0.55000000000000004">
      <c r="B50" s="9"/>
      <c r="C50" s="69"/>
      <c r="D50" s="52"/>
      <c r="E50" s="156"/>
      <c r="F50" s="52"/>
      <c r="G50" s="52"/>
      <c r="H50" s="69"/>
    </row>
    <row r="51" spans="2:8" ht="15" customHeight="1" x14ac:dyDescent="0.55000000000000004">
      <c r="B51" s="9"/>
      <c r="C51" s="69"/>
      <c r="D51" s="52"/>
      <c r="E51" s="156"/>
      <c r="F51" s="52"/>
      <c r="G51" s="52"/>
      <c r="H51" s="69"/>
    </row>
    <row r="52" spans="2:8" ht="15" customHeight="1" x14ac:dyDescent="0.55000000000000004">
      <c r="B52" s="9"/>
      <c r="C52" s="69"/>
      <c r="D52" s="52"/>
      <c r="E52" s="156"/>
      <c r="F52" s="52"/>
      <c r="G52" s="52"/>
      <c r="H52" s="69"/>
    </row>
    <row r="53" spans="2:8" ht="15" customHeight="1" x14ac:dyDescent="0.55000000000000004">
      <c r="B53" s="9"/>
      <c r="C53" s="69"/>
      <c r="D53" s="52"/>
      <c r="E53" s="156"/>
      <c r="F53" s="52"/>
      <c r="G53" s="52"/>
      <c r="H53" s="69"/>
    </row>
    <row r="54" spans="2:8" ht="15" customHeight="1" x14ac:dyDescent="0.55000000000000004">
      <c r="B54" s="9"/>
      <c r="C54" s="69"/>
      <c r="D54" s="52"/>
      <c r="E54" s="156"/>
      <c r="F54" s="52"/>
      <c r="G54" s="52"/>
      <c r="H54" s="69"/>
    </row>
    <row r="55" spans="2:8" ht="15" customHeight="1" x14ac:dyDescent="0.55000000000000004">
      <c r="B55" s="9"/>
      <c r="C55" s="69"/>
      <c r="D55" s="52"/>
      <c r="E55" s="156"/>
      <c r="F55" s="52"/>
      <c r="G55" s="52"/>
      <c r="H55" s="69"/>
    </row>
    <row r="56" spans="2:8" ht="15" customHeight="1" x14ac:dyDescent="0.55000000000000004">
      <c r="B56" s="9"/>
      <c r="C56" s="69"/>
      <c r="D56" s="52"/>
      <c r="E56" s="156"/>
      <c r="F56" s="52"/>
      <c r="G56" s="52"/>
      <c r="H56" s="69"/>
    </row>
    <row r="57" spans="2:8" ht="15" customHeight="1" x14ac:dyDescent="0.55000000000000004">
      <c r="B57" s="9"/>
      <c r="C57" s="69"/>
      <c r="D57" s="52"/>
      <c r="E57" s="156"/>
      <c r="F57" s="52"/>
      <c r="G57" s="52"/>
      <c r="H57" s="69"/>
    </row>
    <row r="58" spans="2:8" ht="15" customHeight="1" x14ac:dyDescent="0.55000000000000004">
      <c r="B58" s="9"/>
      <c r="C58" s="69"/>
      <c r="D58" s="52"/>
      <c r="E58" s="156"/>
      <c r="F58" s="52"/>
      <c r="G58" s="52"/>
      <c r="H58" s="69"/>
    </row>
    <row r="59" spans="2:8" ht="15" customHeight="1" x14ac:dyDescent="0.35"/>
    <row r="60" spans="2:8" ht="15" customHeight="1" x14ac:dyDescent="0.35"/>
    <row r="61" spans="2:8" ht="15" customHeight="1" x14ac:dyDescent="0.35"/>
    <row r="62" spans="2:8" ht="15" customHeight="1" x14ac:dyDescent="0.35"/>
    <row r="63" spans="2:8" ht="15" customHeight="1" x14ac:dyDescent="0.35"/>
    <row r="64" spans="2:8" ht="15" customHeight="1" x14ac:dyDescent="0.35"/>
  </sheetData>
  <pageMargins left="0.7" right="0.7" top="0.75" bottom="0.75" header="0.3" footer="0.3"/>
  <pageSetup scale="74"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0BA0D3E-2405-4E1E-AEDE-F5D0B0CBCD6C}">
          <x14:formula1>
            <xm:f>'DropDown References'!$D$12:$D$15</xm:f>
          </x14:formula1>
          <xm:sqref>D5:D58</xm:sqref>
        </x14:dataValidation>
        <x14:dataValidation type="list" allowBlank="1" showInputMessage="1" showErrorMessage="1" xr:uid="{73273FFD-CC75-4728-8F18-E3DC1C309C5B}">
          <x14:formula1>
            <xm:f>'FieldTract ID Records'!$B$5:$B$41</xm:f>
          </x14:formula1>
          <xm:sqref>B5:B58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30B1C-43F6-4B09-896A-6F6F43C17764}">
  <sheetPr codeName="Sheet6">
    <tabColor rgb="FF000066"/>
    <pageSetUpPr fitToPage="1"/>
  </sheetPr>
  <dimension ref="A1:E26"/>
  <sheetViews>
    <sheetView zoomScaleNormal="100" workbookViewId="0">
      <selection activeCell="C6" sqref="C6"/>
    </sheetView>
  </sheetViews>
  <sheetFormatPr defaultColWidth="9.1796875" defaultRowHeight="14.5" x14ac:dyDescent="0.35"/>
  <cols>
    <col min="1" max="1" width="3.7265625" style="3" customWidth="1"/>
    <col min="2" max="5" width="28.26953125" style="3" customWidth="1"/>
    <col min="6" max="6" width="3.7265625" style="3" customWidth="1"/>
    <col min="7" max="16384" width="9.1796875" style="3"/>
  </cols>
  <sheetData>
    <row r="1" spans="1:5" ht="18.5" x14ac:dyDescent="0.45">
      <c r="A1" s="73" t="s">
        <v>19</v>
      </c>
      <c r="B1" s="85"/>
      <c r="C1" s="85"/>
    </row>
    <row r="2" spans="1:5" x14ac:dyDescent="0.35">
      <c r="A2" s="3" t="s">
        <v>84</v>
      </c>
    </row>
    <row r="3" spans="1:5" ht="15" customHeight="1" thickBot="1" x14ac:dyDescent="0.4">
      <c r="B3" s="7"/>
      <c r="C3" s="5"/>
    </row>
    <row r="4" spans="1:5" ht="15" customHeight="1" thickBot="1" x14ac:dyDescent="0.4">
      <c r="B4" s="216" t="s">
        <v>100</v>
      </c>
      <c r="C4" s="217"/>
      <c r="D4" s="83"/>
      <c r="E4" s="84"/>
    </row>
    <row r="5" spans="1:5" ht="15" customHeight="1" x14ac:dyDescent="0.35"/>
    <row r="6" spans="1:5" ht="33.5" customHeight="1" x14ac:dyDescent="0.35">
      <c r="B6" s="72" t="s">
        <v>85</v>
      </c>
      <c r="C6" s="72" t="s">
        <v>448</v>
      </c>
      <c r="D6" s="72" t="s">
        <v>101</v>
      </c>
      <c r="E6" s="72" t="s">
        <v>102</v>
      </c>
    </row>
    <row r="7" spans="1:5" ht="15" customHeight="1" x14ac:dyDescent="0.35">
      <c r="B7" s="9"/>
      <c r="C7" s="68"/>
      <c r="D7" s="9"/>
      <c r="E7" s="9"/>
    </row>
    <row r="8" spans="1:5" ht="15" customHeight="1" x14ac:dyDescent="0.35">
      <c r="B8" s="9"/>
      <c r="C8" s="68"/>
      <c r="D8" s="9"/>
      <c r="E8" s="9"/>
    </row>
    <row r="9" spans="1:5" ht="15" customHeight="1" x14ac:dyDescent="0.35">
      <c r="B9" s="9"/>
      <c r="C9" s="68"/>
      <c r="D9" s="9"/>
      <c r="E9" s="9"/>
    </row>
    <row r="10" spans="1:5" ht="15" customHeight="1" x14ac:dyDescent="0.35">
      <c r="B10" s="9"/>
      <c r="C10" s="68"/>
      <c r="D10" s="9"/>
      <c r="E10" s="9"/>
    </row>
    <row r="11" spans="1:5" ht="15" customHeight="1" x14ac:dyDescent="0.35">
      <c r="B11" s="9"/>
      <c r="C11" s="68"/>
      <c r="D11" s="9"/>
      <c r="E11" s="9"/>
    </row>
    <row r="12" spans="1:5" ht="15" customHeight="1" x14ac:dyDescent="0.35">
      <c r="B12" s="9"/>
      <c r="C12" s="68"/>
      <c r="D12" s="9"/>
      <c r="E12" s="9"/>
    </row>
    <row r="13" spans="1:5" ht="15" customHeight="1" x14ac:dyDescent="0.35">
      <c r="B13" s="9"/>
      <c r="C13" s="68"/>
      <c r="D13" s="9"/>
      <c r="E13" s="9"/>
    </row>
    <row r="14" spans="1:5" ht="15" customHeight="1" x14ac:dyDescent="0.35">
      <c r="B14" s="9"/>
      <c r="C14" s="68"/>
      <c r="D14" s="9"/>
      <c r="E14" s="9"/>
    </row>
    <row r="15" spans="1:5" ht="15" customHeight="1" x14ac:dyDescent="0.35">
      <c r="B15" s="9"/>
      <c r="C15" s="68"/>
      <c r="D15" s="9"/>
      <c r="E15" s="9"/>
    </row>
    <row r="16" spans="1:5" ht="15" customHeight="1" x14ac:dyDescent="0.35">
      <c r="B16" s="9"/>
      <c r="C16" s="68"/>
      <c r="D16" s="9"/>
      <c r="E16" s="9"/>
    </row>
    <row r="17" spans="2:5" ht="15" customHeight="1" x14ac:dyDescent="0.35">
      <c r="B17" s="9"/>
      <c r="C17" s="68"/>
      <c r="D17" s="9"/>
      <c r="E17" s="9"/>
    </row>
    <row r="18" spans="2:5" ht="15" customHeight="1" x14ac:dyDescent="0.35">
      <c r="B18" s="9"/>
      <c r="C18" s="68"/>
      <c r="D18" s="9"/>
      <c r="E18" s="9"/>
    </row>
    <row r="19" spans="2:5" ht="15" customHeight="1" x14ac:dyDescent="0.35">
      <c r="B19" s="9"/>
      <c r="C19" s="68"/>
      <c r="D19" s="9"/>
      <c r="E19" s="9"/>
    </row>
    <row r="20" spans="2:5" ht="15" customHeight="1" x14ac:dyDescent="0.35">
      <c r="B20" s="9"/>
      <c r="C20" s="68"/>
      <c r="D20" s="9"/>
      <c r="E20" s="9"/>
    </row>
    <row r="21" spans="2:5" ht="15" customHeight="1" x14ac:dyDescent="0.35">
      <c r="B21" s="9"/>
      <c r="C21" s="68"/>
      <c r="D21" s="9"/>
      <c r="E21" s="9"/>
    </row>
    <row r="22" spans="2:5" ht="15" customHeight="1" x14ac:dyDescent="0.35">
      <c r="B22" s="9"/>
      <c r="C22" s="68"/>
      <c r="D22" s="9"/>
      <c r="E22" s="9"/>
    </row>
    <row r="23" spans="2:5" ht="15" customHeight="1" x14ac:dyDescent="0.35">
      <c r="B23" s="9"/>
      <c r="C23" s="68"/>
      <c r="D23" s="9"/>
      <c r="E23" s="9"/>
    </row>
    <row r="24" spans="2:5" ht="15" customHeight="1" x14ac:dyDescent="0.35">
      <c r="B24" s="9"/>
      <c r="C24" s="68"/>
      <c r="D24" s="9"/>
      <c r="E24" s="9"/>
    </row>
    <row r="25" spans="2:5" ht="15" customHeight="1" x14ac:dyDescent="0.35">
      <c r="B25" s="9"/>
      <c r="C25" s="68"/>
      <c r="D25" s="9"/>
      <c r="E25" s="9"/>
    </row>
    <row r="26" spans="2:5" ht="15" customHeight="1" x14ac:dyDescent="0.35"/>
  </sheetData>
  <mergeCells count="1">
    <mergeCell ref="B4:C4"/>
  </mergeCells>
  <pageMargins left="0.7" right="0.7" top="0.75" bottom="0.75" header="0.3" footer="0.3"/>
  <pageSetup orientation="landscape"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E756697-4B03-43EA-B487-2403C5347FB0}">
          <x14:formula1>
            <xm:f>'FieldTract ID Records'!$B$5:$B$34</xm:f>
          </x14:formula1>
          <xm:sqref>B7:B25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C3A62-5C45-48E0-B28E-5B11875235FD}">
  <sheetPr codeName="Sheet9">
    <tabColor theme="5" tint="-0.249977111117893"/>
    <pageSetUpPr fitToPage="1"/>
  </sheetPr>
  <dimension ref="A1:G35"/>
  <sheetViews>
    <sheetView zoomScaleNormal="100" workbookViewId="0">
      <selection activeCell="G4" sqref="G4"/>
    </sheetView>
  </sheetViews>
  <sheetFormatPr defaultColWidth="9.1796875" defaultRowHeight="14.5" x14ac:dyDescent="0.35"/>
  <cols>
    <col min="1" max="1" width="3.7265625" style="3" customWidth="1"/>
    <col min="2" max="2" width="19.453125" style="3" customWidth="1"/>
    <col min="3" max="3" width="20.54296875" style="3" customWidth="1"/>
    <col min="4" max="5" width="28.26953125" style="3" customWidth="1"/>
    <col min="6" max="6" width="37.54296875" style="3" customWidth="1"/>
    <col min="7" max="7" width="46.1796875" style="3" customWidth="1"/>
    <col min="8" max="8" width="3.7265625" style="3" customWidth="1"/>
    <col min="9" max="16384" width="9.1796875" style="3"/>
  </cols>
  <sheetData>
    <row r="1" spans="1:7" ht="18.5" x14ac:dyDescent="0.45">
      <c r="A1" s="73" t="s">
        <v>103</v>
      </c>
      <c r="B1" s="85"/>
      <c r="C1" s="85"/>
    </row>
    <row r="2" spans="1:7" x14ac:dyDescent="0.35">
      <c r="A2" s="3" t="s">
        <v>84</v>
      </c>
    </row>
    <row r="3" spans="1:7" ht="15" customHeight="1" x14ac:dyDescent="0.35">
      <c r="B3" s="7"/>
      <c r="C3" s="5"/>
    </row>
    <row r="4" spans="1:7" ht="35.15" customHeight="1" x14ac:dyDescent="0.35">
      <c r="B4" s="71" t="s">
        <v>449</v>
      </c>
      <c r="C4" s="71" t="s">
        <v>104</v>
      </c>
      <c r="D4" s="71" t="s">
        <v>105</v>
      </c>
      <c r="E4" s="71" t="s">
        <v>106</v>
      </c>
      <c r="F4" s="71" t="s">
        <v>107</v>
      </c>
      <c r="G4" s="71" t="s">
        <v>108</v>
      </c>
    </row>
    <row r="5" spans="1:7" ht="15" customHeight="1" x14ac:dyDescent="0.35">
      <c r="B5" s="68"/>
      <c r="C5" s="9"/>
      <c r="D5" s="9"/>
      <c r="E5" s="9"/>
      <c r="F5" s="9"/>
      <c r="G5" s="9"/>
    </row>
    <row r="6" spans="1:7" ht="15" customHeight="1" x14ac:dyDescent="0.35">
      <c r="B6" s="68"/>
      <c r="C6" s="9"/>
      <c r="D6" s="9"/>
      <c r="E6" s="9"/>
      <c r="F6" s="9"/>
      <c r="G6" s="9"/>
    </row>
    <row r="7" spans="1:7" ht="15" customHeight="1" x14ac:dyDescent="0.35">
      <c r="B7" s="68"/>
      <c r="C7" s="9"/>
      <c r="D7" s="9"/>
      <c r="E7" s="9"/>
      <c r="F7" s="9"/>
      <c r="G7" s="9"/>
    </row>
    <row r="8" spans="1:7" ht="15" customHeight="1" x14ac:dyDescent="0.35">
      <c r="B8" s="68"/>
      <c r="C8" s="9"/>
      <c r="D8" s="9"/>
      <c r="E8" s="9"/>
      <c r="F8" s="9"/>
      <c r="G8" s="9"/>
    </row>
    <row r="9" spans="1:7" ht="15" customHeight="1" x14ac:dyDescent="0.35">
      <c r="B9" s="68"/>
      <c r="C9" s="9"/>
      <c r="D9" s="9"/>
      <c r="E9" s="9"/>
      <c r="F9" s="9"/>
      <c r="G9" s="9"/>
    </row>
    <row r="10" spans="1:7" ht="15" customHeight="1" x14ac:dyDescent="0.35">
      <c r="B10" s="68"/>
      <c r="C10" s="9"/>
      <c r="D10" s="9"/>
      <c r="E10" s="9"/>
      <c r="F10" s="9"/>
      <c r="G10" s="9"/>
    </row>
    <row r="11" spans="1:7" ht="15" customHeight="1" x14ac:dyDescent="0.35">
      <c r="B11" s="68"/>
      <c r="C11" s="9"/>
      <c r="D11" s="9"/>
      <c r="E11" s="9"/>
      <c r="F11" s="9"/>
      <c r="G11" s="9"/>
    </row>
    <row r="12" spans="1:7" ht="15" customHeight="1" x14ac:dyDescent="0.35">
      <c r="B12" s="68"/>
      <c r="C12" s="9"/>
      <c r="D12" s="9"/>
      <c r="E12" s="9"/>
      <c r="F12" s="9"/>
      <c r="G12" s="9"/>
    </row>
    <row r="13" spans="1:7" ht="15" customHeight="1" x14ac:dyDescent="0.35">
      <c r="B13" s="68"/>
      <c r="C13" s="9"/>
      <c r="D13" s="9"/>
      <c r="E13" s="9"/>
      <c r="F13" s="9"/>
      <c r="G13" s="9"/>
    </row>
    <row r="14" spans="1:7" ht="15" customHeight="1" x14ac:dyDescent="0.35">
      <c r="B14" s="68"/>
      <c r="C14" s="9"/>
      <c r="D14" s="9"/>
      <c r="E14" s="9"/>
      <c r="F14" s="9"/>
      <c r="G14" s="9"/>
    </row>
    <row r="15" spans="1:7" ht="15" customHeight="1" x14ac:dyDescent="0.35">
      <c r="B15" s="68"/>
      <c r="C15" s="9"/>
      <c r="D15" s="9"/>
      <c r="E15" s="9"/>
      <c r="F15" s="9"/>
      <c r="G15" s="9"/>
    </row>
    <row r="16" spans="1:7" ht="15" customHeight="1" x14ac:dyDescent="0.35">
      <c r="B16" s="68"/>
      <c r="C16" s="9"/>
      <c r="D16" s="9"/>
      <c r="E16" s="9"/>
      <c r="F16" s="9"/>
      <c r="G16" s="9"/>
    </row>
    <row r="17" spans="2:7" ht="15" customHeight="1" x14ac:dyDescent="0.35">
      <c r="B17" s="68"/>
      <c r="C17" s="9"/>
      <c r="D17" s="9"/>
      <c r="E17" s="9"/>
      <c r="F17" s="9"/>
      <c r="G17" s="9"/>
    </row>
    <row r="18" spans="2:7" ht="15" customHeight="1" x14ac:dyDescent="0.35">
      <c r="B18" s="68"/>
      <c r="C18" s="9"/>
      <c r="D18" s="9"/>
      <c r="E18" s="9"/>
      <c r="F18" s="9"/>
      <c r="G18" s="9"/>
    </row>
    <row r="19" spans="2:7" ht="15" customHeight="1" x14ac:dyDescent="0.35">
      <c r="B19" s="68"/>
      <c r="C19" s="9"/>
      <c r="D19" s="9"/>
      <c r="E19" s="9"/>
      <c r="F19" s="9"/>
      <c r="G19" s="9"/>
    </row>
    <row r="20" spans="2:7" ht="15" customHeight="1" x14ac:dyDescent="0.35">
      <c r="B20" s="68"/>
      <c r="C20" s="9"/>
      <c r="D20" s="9"/>
      <c r="E20" s="9"/>
      <c r="F20" s="9"/>
      <c r="G20" s="9"/>
    </row>
    <row r="21" spans="2:7" ht="15" customHeight="1" x14ac:dyDescent="0.35">
      <c r="B21" s="68"/>
      <c r="C21" s="9"/>
      <c r="D21" s="9"/>
      <c r="E21" s="9"/>
      <c r="F21" s="9"/>
      <c r="G21" s="9"/>
    </row>
    <row r="22" spans="2:7" ht="15" customHeight="1" x14ac:dyDescent="0.35">
      <c r="B22" s="68"/>
      <c r="C22" s="9"/>
      <c r="D22" s="9"/>
      <c r="E22" s="9"/>
      <c r="F22" s="9"/>
      <c r="G22" s="9"/>
    </row>
    <row r="23" spans="2:7" ht="15" customHeight="1" x14ac:dyDescent="0.35">
      <c r="B23" s="68"/>
      <c r="C23" s="9"/>
      <c r="D23" s="9"/>
      <c r="E23" s="9"/>
      <c r="F23" s="9"/>
      <c r="G23" s="9"/>
    </row>
    <row r="24" spans="2:7" ht="15" customHeight="1" x14ac:dyDescent="0.35">
      <c r="B24" s="68"/>
      <c r="C24" s="9"/>
      <c r="D24" s="9"/>
      <c r="E24" s="9"/>
      <c r="F24" s="9"/>
      <c r="G24" s="9"/>
    </row>
    <row r="25" spans="2:7" ht="15" customHeight="1" x14ac:dyDescent="0.35">
      <c r="B25" s="68"/>
      <c r="C25" s="9"/>
      <c r="D25" s="9"/>
      <c r="E25" s="9"/>
      <c r="F25" s="9"/>
      <c r="G25" s="9"/>
    </row>
    <row r="26" spans="2:7" ht="15" customHeight="1" x14ac:dyDescent="0.35">
      <c r="B26" s="68"/>
      <c r="C26" s="9"/>
      <c r="D26" s="9"/>
      <c r="E26" s="9"/>
      <c r="F26" s="9"/>
      <c r="G26" s="9"/>
    </row>
    <row r="27" spans="2:7" ht="15" customHeight="1" x14ac:dyDescent="0.35">
      <c r="B27" s="68"/>
      <c r="C27" s="9"/>
      <c r="D27" s="9"/>
      <c r="E27" s="9"/>
      <c r="F27" s="9"/>
      <c r="G27" s="9"/>
    </row>
    <row r="28" spans="2:7" ht="15" customHeight="1" x14ac:dyDescent="0.35">
      <c r="B28" s="68"/>
      <c r="C28" s="9"/>
      <c r="D28" s="9"/>
      <c r="E28" s="9"/>
      <c r="F28" s="9"/>
      <c r="G28" s="9"/>
    </row>
    <row r="29" spans="2:7" ht="15" customHeight="1" x14ac:dyDescent="0.35">
      <c r="B29" s="68"/>
      <c r="C29" s="9"/>
      <c r="D29" s="9"/>
      <c r="E29" s="9"/>
      <c r="F29" s="9"/>
      <c r="G29" s="9"/>
    </row>
    <row r="30" spans="2:7" ht="15" customHeight="1" x14ac:dyDescent="0.35">
      <c r="B30" s="68"/>
      <c r="C30" s="9"/>
      <c r="D30" s="9"/>
      <c r="E30" s="9"/>
      <c r="F30" s="9"/>
      <c r="G30" s="9"/>
    </row>
    <row r="31" spans="2:7" ht="15" customHeight="1" x14ac:dyDescent="0.35">
      <c r="B31" s="68"/>
      <c r="C31" s="9"/>
      <c r="D31" s="9"/>
      <c r="E31" s="9"/>
      <c r="F31" s="9"/>
      <c r="G31" s="9"/>
    </row>
    <row r="32" spans="2:7" ht="15" customHeight="1" x14ac:dyDescent="0.35">
      <c r="B32" s="68"/>
      <c r="C32" s="9"/>
      <c r="D32" s="9"/>
      <c r="E32" s="9"/>
      <c r="F32" s="9"/>
      <c r="G32" s="9"/>
    </row>
    <row r="33" spans="2:7" ht="15" customHeight="1" x14ac:dyDescent="0.35">
      <c r="B33" s="68"/>
      <c r="C33" s="9"/>
      <c r="D33" s="9"/>
      <c r="E33" s="9"/>
      <c r="F33" s="9"/>
      <c r="G33" s="9"/>
    </row>
    <row r="34" spans="2:7" ht="15" customHeight="1" x14ac:dyDescent="0.35">
      <c r="B34" s="68"/>
      <c r="C34" s="9"/>
      <c r="D34" s="9"/>
      <c r="E34" s="9"/>
      <c r="F34" s="9"/>
      <c r="G34" s="9"/>
    </row>
    <row r="35" spans="2:7" ht="15" customHeight="1" x14ac:dyDescent="0.35">
      <c r="B35" s="68"/>
      <c r="C35" s="9"/>
      <c r="D35" s="9"/>
      <c r="E35" s="9"/>
      <c r="F35" s="9"/>
      <c r="G35" s="9"/>
    </row>
  </sheetData>
  <pageMargins left="0.7" right="0.7" top="0.75" bottom="0.75" header="0.3" footer="0.3"/>
  <pageSetup scale="65" orientation="landscape" horizontalDpi="300" verticalDpi="300" r:id="rId1"/>
  <colBreaks count="1" manualBreakCount="1">
    <brk id="8" max="1048575" man="1"/>
  </col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B4B976F-BD08-4653-AD7A-FE30D00222D2}">
          <x14:formula1>
            <xm:f>'FieldTract ID Records'!$B$5:$B$34</xm:f>
          </x14:formula1>
          <xm:sqref>C6:C35 C5</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theme="5" tint="-0.249977111117893"/>
  </sheetPr>
  <dimension ref="A1:K50"/>
  <sheetViews>
    <sheetView showGridLines="0" topLeftCell="A11" zoomScaleNormal="100" workbookViewId="0">
      <selection activeCell="F7" sqref="F7"/>
    </sheetView>
  </sheetViews>
  <sheetFormatPr defaultColWidth="9.1796875" defaultRowHeight="14.5" x14ac:dyDescent="0.35"/>
  <cols>
    <col min="1" max="1" width="3.7265625" style="3" customWidth="1"/>
    <col min="2" max="2" width="7.1796875" style="3" customWidth="1"/>
    <col min="3" max="6" width="30.81640625" style="3" customWidth="1"/>
    <col min="7" max="7" width="25.453125" style="3" customWidth="1"/>
    <col min="8" max="8" width="21.26953125" style="3" customWidth="1"/>
    <col min="9" max="9" width="13.26953125" style="3" bestFit="1" customWidth="1"/>
    <col min="10" max="10" width="13.26953125" style="3" customWidth="1"/>
    <col min="11" max="11" width="9.1796875" style="3"/>
    <col min="12" max="12" width="3.7265625" style="3" customWidth="1"/>
    <col min="13" max="16384" width="9.1796875" style="3"/>
  </cols>
  <sheetData>
    <row r="1" spans="1:11" ht="18.5" x14ac:dyDescent="0.45">
      <c r="A1" s="73" t="s">
        <v>109</v>
      </c>
      <c r="B1" s="85"/>
      <c r="C1" s="85"/>
      <c r="D1" s="85"/>
    </row>
    <row r="2" spans="1:11" x14ac:dyDescent="0.35">
      <c r="A2" s="3" t="s">
        <v>84</v>
      </c>
    </row>
    <row r="3" spans="1:11" ht="15" customHeight="1" x14ac:dyDescent="0.35">
      <c r="B3" s="7"/>
      <c r="C3" s="5"/>
      <c r="D3" s="5"/>
    </row>
    <row r="4" spans="1:11" ht="30" customHeight="1" x14ac:dyDescent="0.35">
      <c r="A4" s="218" t="s">
        <v>110</v>
      </c>
      <c r="B4" s="218"/>
      <c r="C4" s="218"/>
      <c r="D4" s="218"/>
      <c r="E4" s="218"/>
      <c r="F4" s="218"/>
      <c r="G4" s="218"/>
      <c r="H4" s="218"/>
      <c r="I4" s="218"/>
      <c r="J4" s="218"/>
      <c r="K4" s="218"/>
    </row>
    <row r="5" spans="1:11" ht="15" customHeight="1" x14ac:dyDescent="0.35"/>
    <row r="6" spans="1:11" ht="58.5" customHeight="1" x14ac:dyDescent="0.35">
      <c r="C6" s="86" t="s">
        <v>111</v>
      </c>
      <c r="D6" s="72" t="s">
        <v>440</v>
      </c>
      <c r="E6" s="86" t="s">
        <v>112</v>
      </c>
      <c r="F6" s="184" t="s">
        <v>470</v>
      </c>
    </row>
    <row r="7" spans="1:11" ht="15" customHeight="1" x14ac:dyDescent="0.35">
      <c r="B7" s="86">
        <v>1</v>
      </c>
      <c r="C7" s="9"/>
      <c r="D7" s="9"/>
      <c r="E7" s="9"/>
      <c r="F7" s="9"/>
    </row>
    <row r="8" spans="1:11" ht="15" customHeight="1" x14ac:dyDescent="0.35">
      <c r="B8" s="86">
        <v>2</v>
      </c>
      <c r="C8" s="9"/>
      <c r="D8" s="9"/>
      <c r="E8" s="9"/>
      <c r="F8" s="9"/>
    </row>
    <row r="9" spans="1:11" ht="15" customHeight="1" x14ac:dyDescent="0.35">
      <c r="B9" s="86">
        <v>3</v>
      </c>
      <c r="C9" s="9"/>
      <c r="D9" s="9"/>
      <c r="E9" s="9"/>
      <c r="F9" s="9"/>
    </row>
    <row r="10" spans="1:11" ht="15" customHeight="1" x14ac:dyDescent="0.35">
      <c r="B10" s="86">
        <v>4</v>
      </c>
      <c r="C10" s="9"/>
      <c r="D10" s="9"/>
      <c r="E10" s="9"/>
      <c r="F10" s="9"/>
    </row>
    <row r="11" spans="1:11" ht="15" customHeight="1" x14ac:dyDescent="0.35">
      <c r="B11" s="86">
        <v>5</v>
      </c>
      <c r="C11" s="9"/>
      <c r="D11" s="9"/>
      <c r="E11" s="9"/>
      <c r="F11" s="9"/>
    </row>
    <row r="12" spans="1:11" ht="15" customHeight="1" x14ac:dyDescent="0.35">
      <c r="B12" s="86">
        <v>6</v>
      </c>
      <c r="C12" s="9"/>
      <c r="D12" s="9"/>
      <c r="E12" s="9"/>
      <c r="F12" s="9"/>
    </row>
    <row r="13" spans="1:11" ht="15" customHeight="1" x14ac:dyDescent="0.35">
      <c r="B13" s="86">
        <v>7</v>
      </c>
      <c r="C13" s="9"/>
      <c r="D13" s="9"/>
      <c r="E13" s="9"/>
      <c r="F13" s="9"/>
    </row>
    <row r="14" spans="1:11" ht="15" customHeight="1" x14ac:dyDescent="0.35">
      <c r="B14" s="86">
        <v>8</v>
      </c>
      <c r="C14" s="9"/>
      <c r="D14" s="9"/>
      <c r="E14" s="9"/>
      <c r="F14" s="9"/>
    </row>
    <row r="15" spans="1:11" ht="15" customHeight="1" x14ac:dyDescent="0.35">
      <c r="B15" s="86">
        <v>9</v>
      </c>
      <c r="C15" s="9"/>
      <c r="D15" s="9"/>
      <c r="E15" s="9"/>
      <c r="F15" s="9"/>
    </row>
    <row r="16" spans="1:11" ht="15" customHeight="1" x14ac:dyDescent="0.35">
      <c r="B16" s="86">
        <v>10</v>
      </c>
      <c r="C16" s="9"/>
      <c r="D16" s="9"/>
      <c r="E16" s="9"/>
      <c r="F16" s="9"/>
    </row>
    <row r="17" spans="1:11" ht="15" customHeight="1" x14ac:dyDescent="0.35"/>
    <row r="18" spans="1:11" ht="60" customHeight="1" x14ac:dyDescent="0.35">
      <c r="A18" s="218" t="s">
        <v>113</v>
      </c>
      <c r="B18" s="218"/>
      <c r="C18" s="218"/>
      <c r="D18" s="218"/>
      <c r="E18" s="218"/>
      <c r="F18" s="218"/>
      <c r="G18" s="218"/>
      <c r="H18" s="218"/>
      <c r="I18" s="218"/>
      <c r="J18" s="218"/>
      <c r="K18" s="218"/>
    </row>
    <row r="19" spans="1:11" ht="15" customHeight="1" x14ac:dyDescent="0.35"/>
    <row r="20" spans="1:11" ht="15" customHeight="1" x14ac:dyDescent="0.35">
      <c r="C20" s="86" t="s">
        <v>114</v>
      </c>
      <c r="D20" s="86"/>
      <c r="E20" s="86" t="s">
        <v>115</v>
      </c>
      <c r="F20" s="86"/>
      <c r="G20" s="86" t="s">
        <v>116</v>
      </c>
      <c r="H20" s="86" t="s">
        <v>117</v>
      </c>
      <c r="I20" s="86" t="s">
        <v>118</v>
      </c>
      <c r="J20" s="86" t="s">
        <v>119</v>
      </c>
    </row>
    <row r="21" spans="1:11" ht="15" customHeight="1" x14ac:dyDescent="0.35">
      <c r="B21" s="86">
        <v>1</v>
      </c>
      <c r="C21" s="9"/>
      <c r="D21" s="9"/>
      <c r="E21" s="9"/>
      <c r="F21" s="9"/>
      <c r="G21" s="9"/>
      <c r="H21" s="9"/>
      <c r="I21" s="9"/>
      <c r="J21" s="9"/>
    </row>
    <row r="22" spans="1:11" ht="15" customHeight="1" x14ac:dyDescent="0.35">
      <c r="B22" s="86">
        <v>2</v>
      </c>
      <c r="C22" s="9"/>
      <c r="D22" s="9"/>
      <c r="E22" s="9"/>
      <c r="F22" s="9"/>
      <c r="G22" s="9"/>
      <c r="H22" s="9"/>
      <c r="I22" s="9"/>
      <c r="J22" s="9"/>
    </row>
    <row r="23" spans="1:11" ht="15" customHeight="1" x14ac:dyDescent="0.35">
      <c r="B23" s="86">
        <v>3</v>
      </c>
      <c r="C23" s="9"/>
      <c r="D23" s="9"/>
      <c r="E23" s="9"/>
      <c r="F23" s="9"/>
      <c r="G23" s="9"/>
      <c r="H23" s="9"/>
      <c r="I23" s="9"/>
      <c r="J23" s="9"/>
    </row>
    <row r="24" spans="1:11" ht="15" customHeight="1" x14ac:dyDescent="0.35">
      <c r="B24" s="86">
        <v>4</v>
      </c>
      <c r="C24" s="9"/>
      <c r="D24" s="9"/>
      <c r="E24" s="9"/>
      <c r="F24" s="9"/>
      <c r="G24" s="9"/>
      <c r="H24" s="9"/>
      <c r="I24" s="9"/>
      <c r="J24" s="9"/>
    </row>
    <row r="25" spans="1:11" ht="15" customHeight="1" x14ac:dyDescent="0.35">
      <c r="B25" s="86">
        <v>5</v>
      </c>
      <c r="C25" s="9"/>
      <c r="D25" s="9"/>
      <c r="E25" s="9"/>
      <c r="F25" s="9"/>
      <c r="G25" s="9"/>
      <c r="H25" s="9"/>
      <c r="I25" s="9"/>
      <c r="J25" s="9"/>
    </row>
    <row r="26" spans="1:11" ht="15" customHeight="1" x14ac:dyDescent="0.35">
      <c r="B26" s="86">
        <v>6</v>
      </c>
      <c r="C26" s="9"/>
      <c r="D26" s="9"/>
      <c r="E26" s="9"/>
      <c r="F26" s="9"/>
      <c r="G26" s="9"/>
      <c r="H26" s="9"/>
      <c r="I26" s="9"/>
      <c r="J26" s="9"/>
    </row>
    <row r="27" spans="1:11" ht="15" customHeight="1" x14ac:dyDescent="0.35">
      <c r="B27" s="86">
        <v>7</v>
      </c>
      <c r="C27" s="9"/>
      <c r="D27" s="9"/>
      <c r="E27" s="9"/>
      <c r="F27" s="9"/>
      <c r="G27" s="9"/>
      <c r="H27" s="9"/>
      <c r="I27" s="9"/>
      <c r="J27" s="9"/>
    </row>
    <row r="28" spans="1:11" ht="15" customHeight="1" x14ac:dyDescent="0.35">
      <c r="B28" s="86">
        <v>8</v>
      </c>
      <c r="C28" s="9"/>
      <c r="D28" s="9"/>
      <c r="E28" s="9"/>
      <c r="F28" s="9"/>
      <c r="G28" s="9"/>
      <c r="H28" s="9"/>
      <c r="I28" s="9"/>
      <c r="J28" s="9"/>
    </row>
    <row r="29" spans="1:11" ht="15" customHeight="1" x14ac:dyDescent="0.35">
      <c r="B29" s="86">
        <v>9</v>
      </c>
      <c r="C29" s="9"/>
      <c r="D29" s="9"/>
      <c r="E29" s="9"/>
      <c r="F29" s="9"/>
      <c r="G29" s="9"/>
      <c r="H29" s="9"/>
      <c r="I29" s="9"/>
      <c r="J29" s="9"/>
    </row>
    <row r="30" spans="1:11" ht="15" customHeight="1" x14ac:dyDescent="0.35">
      <c r="B30" s="86">
        <v>10</v>
      </c>
      <c r="C30" s="9"/>
      <c r="D30" s="9"/>
      <c r="E30" s="9"/>
      <c r="F30" s="9"/>
      <c r="G30" s="9"/>
      <c r="H30" s="9"/>
      <c r="I30" s="9"/>
      <c r="J30" s="9"/>
    </row>
    <row r="31" spans="1:11" ht="15" customHeight="1" x14ac:dyDescent="0.35">
      <c r="B31" s="86">
        <v>11</v>
      </c>
      <c r="C31" s="9"/>
      <c r="D31" s="9"/>
      <c r="E31" s="9"/>
      <c r="F31" s="9"/>
      <c r="G31" s="9"/>
      <c r="H31" s="9"/>
      <c r="I31" s="9"/>
      <c r="J31" s="9"/>
    </row>
    <row r="32" spans="1:11" ht="15" customHeight="1" x14ac:dyDescent="0.35">
      <c r="B32" s="86">
        <v>12</v>
      </c>
      <c r="C32" s="9"/>
      <c r="D32" s="9"/>
      <c r="E32" s="9"/>
      <c r="F32" s="9"/>
      <c r="G32" s="9"/>
      <c r="H32" s="9"/>
      <c r="I32" s="9"/>
      <c r="J32" s="9"/>
    </row>
    <row r="33" spans="2:10" ht="15" customHeight="1" x14ac:dyDescent="0.35">
      <c r="B33" s="86">
        <v>13</v>
      </c>
      <c r="C33" s="9"/>
      <c r="D33" s="9"/>
      <c r="E33" s="9"/>
      <c r="F33" s="9"/>
      <c r="G33" s="9"/>
      <c r="H33" s="9"/>
      <c r="I33" s="9"/>
      <c r="J33" s="9"/>
    </row>
    <row r="34" spans="2:10" ht="15" customHeight="1" x14ac:dyDescent="0.35">
      <c r="B34" s="86">
        <v>14</v>
      </c>
      <c r="C34" s="9"/>
      <c r="D34" s="9"/>
      <c r="E34" s="9"/>
      <c r="F34" s="9"/>
      <c r="G34" s="9"/>
      <c r="H34" s="9"/>
      <c r="I34" s="9"/>
      <c r="J34" s="9"/>
    </row>
    <row r="35" spans="2:10" ht="15" customHeight="1" x14ac:dyDescent="0.35">
      <c r="B35" s="86">
        <v>15</v>
      </c>
      <c r="C35" s="9"/>
      <c r="D35" s="9"/>
      <c r="E35" s="9"/>
      <c r="F35" s="9"/>
      <c r="G35" s="9"/>
      <c r="H35" s="9"/>
      <c r="I35" s="9"/>
      <c r="J35" s="9"/>
    </row>
    <row r="36" spans="2:10" ht="15" customHeight="1" x14ac:dyDescent="0.35">
      <c r="B36" s="86">
        <v>16</v>
      </c>
      <c r="C36" s="9"/>
      <c r="D36" s="9"/>
      <c r="E36" s="9"/>
      <c r="F36" s="9"/>
      <c r="G36" s="9"/>
      <c r="H36" s="9"/>
      <c r="I36" s="9"/>
      <c r="J36" s="9"/>
    </row>
    <row r="37" spans="2:10" ht="15" customHeight="1" x14ac:dyDescent="0.35">
      <c r="B37" s="86">
        <v>17</v>
      </c>
      <c r="C37" s="9"/>
      <c r="D37" s="9"/>
      <c r="E37" s="9"/>
      <c r="F37" s="9"/>
      <c r="G37" s="9"/>
      <c r="H37" s="9"/>
      <c r="I37" s="9"/>
      <c r="J37" s="9"/>
    </row>
    <row r="38" spans="2:10" ht="15" customHeight="1" x14ac:dyDescent="0.35">
      <c r="B38" s="86">
        <v>18</v>
      </c>
      <c r="C38" s="9"/>
      <c r="D38" s="9"/>
      <c r="E38" s="9"/>
      <c r="F38" s="9"/>
      <c r="G38" s="9"/>
      <c r="H38" s="9"/>
      <c r="I38" s="9"/>
      <c r="J38" s="9"/>
    </row>
    <row r="39" spans="2:10" ht="15" customHeight="1" x14ac:dyDescent="0.35">
      <c r="B39" s="86">
        <v>19</v>
      </c>
      <c r="C39" s="9"/>
      <c r="D39" s="9"/>
      <c r="E39" s="9"/>
      <c r="F39" s="9"/>
      <c r="G39" s="9"/>
      <c r="H39" s="9"/>
      <c r="I39" s="9"/>
      <c r="J39" s="9"/>
    </row>
    <row r="40" spans="2:10" ht="15" customHeight="1" x14ac:dyDescent="0.35">
      <c r="B40" s="86">
        <v>20</v>
      </c>
      <c r="C40" s="9"/>
      <c r="D40" s="9"/>
      <c r="E40" s="9"/>
      <c r="F40" s="9"/>
      <c r="G40" s="9"/>
      <c r="H40" s="9"/>
      <c r="I40" s="9"/>
      <c r="J40" s="9"/>
    </row>
    <row r="41" spans="2:10" ht="15" customHeight="1" x14ac:dyDescent="0.35">
      <c r="B41" s="86">
        <v>21</v>
      </c>
      <c r="C41" s="9"/>
      <c r="D41" s="9"/>
      <c r="E41" s="9"/>
      <c r="F41" s="9"/>
      <c r="G41" s="9"/>
      <c r="H41" s="9"/>
      <c r="I41" s="9"/>
      <c r="J41" s="9"/>
    </row>
    <row r="42" spans="2:10" ht="15" customHeight="1" x14ac:dyDescent="0.35">
      <c r="B42" s="86">
        <v>22</v>
      </c>
      <c r="C42" s="9"/>
      <c r="D42" s="9"/>
      <c r="E42" s="9"/>
      <c r="F42" s="9"/>
      <c r="G42" s="9"/>
      <c r="H42" s="9"/>
      <c r="I42" s="9"/>
      <c r="J42" s="9"/>
    </row>
    <row r="43" spans="2:10" ht="15" customHeight="1" x14ac:dyDescent="0.35">
      <c r="B43" s="86">
        <v>23</v>
      </c>
      <c r="C43" s="9"/>
      <c r="D43" s="9"/>
      <c r="E43" s="9"/>
      <c r="F43" s="9"/>
      <c r="G43" s="9"/>
      <c r="H43" s="9"/>
      <c r="I43" s="9"/>
      <c r="J43" s="9"/>
    </row>
    <row r="44" spans="2:10" ht="15" customHeight="1" x14ac:dyDescent="0.35">
      <c r="B44" s="86">
        <v>24</v>
      </c>
      <c r="C44" s="9"/>
      <c r="D44" s="9"/>
      <c r="E44" s="9"/>
      <c r="F44" s="9"/>
      <c r="G44" s="9"/>
      <c r="H44" s="9"/>
      <c r="I44" s="9"/>
      <c r="J44" s="9"/>
    </row>
    <row r="45" spans="2:10" ht="15" customHeight="1" x14ac:dyDescent="0.35">
      <c r="B45" s="86">
        <v>25</v>
      </c>
      <c r="C45" s="9"/>
      <c r="D45" s="9"/>
      <c r="E45" s="9"/>
      <c r="F45" s="9"/>
      <c r="G45" s="9"/>
      <c r="H45" s="9"/>
      <c r="I45" s="9"/>
      <c r="J45" s="9"/>
    </row>
    <row r="46" spans="2:10" ht="15" customHeight="1" x14ac:dyDescent="0.35">
      <c r="B46" s="86">
        <v>26</v>
      </c>
      <c r="C46" s="9"/>
      <c r="D46" s="9"/>
      <c r="E46" s="9"/>
      <c r="F46" s="9"/>
      <c r="G46" s="9"/>
      <c r="H46" s="9"/>
      <c r="I46" s="9"/>
      <c r="J46" s="9"/>
    </row>
    <row r="47" spans="2:10" ht="15" customHeight="1" x14ac:dyDescent="0.35">
      <c r="B47" s="86">
        <v>27</v>
      </c>
      <c r="C47" s="9"/>
      <c r="D47" s="9"/>
      <c r="E47" s="9"/>
      <c r="F47" s="9"/>
      <c r="G47" s="9"/>
      <c r="H47" s="9"/>
      <c r="I47" s="9"/>
      <c r="J47" s="9"/>
    </row>
    <row r="48" spans="2:10" ht="15" customHeight="1" x14ac:dyDescent="0.35">
      <c r="B48" s="86">
        <v>28</v>
      </c>
      <c r="C48" s="9"/>
      <c r="D48" s="9"/>
      <c r="E48" s="9"/>
      <c r="F48" s="9"/>
      <c r="G48" s="9"/>
      <c r="H48" s="9"/>
      <c r="I48" s="9"/>
      <c r="J48" s="9"/>
    </row>
    <row r="49" spans="2:10" ht="15" customHeight="1" x14ac:dyDescent="0.35">
      <c r="B49" s="86">
        <v>29</v>
      </c>
      <c r="C49" s="9"/>
      <c r="D49" s="9"/>
      <c r="E49" s="9"/>
      <c r="F49" s="9"/>
      <c r="G49" s="9"/>
      <c r="H49" s="9"/>
      <c r="I49" s="9"/>
      <c r="J49" s="9"/>
    </row>
    <row r="50" spans="2:10" ht="15" customHeight="1" x14ac:dyDescent="0.35">
      <c r="B50" s="86">
        <v>30</v>
      </c>
      <c r="C50" s="9"/>
      <c r="D50" s="9"/>
      <c r="E50" s="9"/>
      <c r="F50" s="9"/>
      <c r="G50" s="9"/>
      <c r="H50" s="9"/>
      <c r="I50" s="9"/>
      <c r="J50" s="9"/>
    </row>
  </sheetData>
  <mergeCells count="2">
    <mergeCell ref="A4:K4"/>
    <mergeCell ref="A18:K18"/>
  </mergeCells>
  <pageMargins left="0.7" right="0.7" top="0.75" bottom="0.75" header="0.3" footer="0.3"/>
  <pageSetup scale="80" orientation="landscape" horizontalDpi="300" verticalDpi="300" r:id="rId1"/>
  <rowBreaks count="1" manualBreakCount="1">
    <brk id="1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47110" r:id="rId4" name="Check Box 6">
              <controlPr defaultSize="0" autoFill="0" autoLine="0" autoPict="0">
                <anchor moveWithCells="1">
                  <from>
                    <xdr:col>8</xdr:col>
                    <xdr:colOff>450850</xdr:colOff>
                    <xdr:row>21</xdr:row>
                    <xdr:rowOff>285750</xdr:rowOff>
                  </from>
                  <to>
                    <xdr:col>8</xdr:col>
                    <xdr:colOff>876300</xdr:colOff>
                    <xdr:row>23</xdr:row>
                    <xdr:rowOff>50800</xdr:rowOff>
                  </to>
                </anchor>
              </controlPr>
            </control>
          </mc:Choice>
        </mc:AlternateContent>
        <mc:AlternateContent xmlns:mc="http://schemas.openxmlformats.org/markup-compatibility/2006">
          <mc:Choice Requires="x14">
            <control shapeId="47111" r:id="rId5" name="Check Box 7">
              <controlPr defaultSize="0" autoFill="0" autoLine="0" autoPict="0">
                <anchor moveWithCells="1">
                  <from>
                    <xdr:col>9</xdr:col>
                    <xdr:colOff>508000</xdr:colOff>
                    <xdr:row>21</xdr:row>
                    <xdr:rowOff>285750</xdr:rowOff>
                  </from>
                  <to>
                    <xdr:col>10</xdr:col>
                    <xdr:colOff>0</xdr:colOff>
                    <xdr:row>23</xdr:row>
                    <xdr:rowOff>50800</xdr:rowOff>
                  </to>
                </anchor>
              </controlPr>
            </control>
          </mc:Choice>
        </mc:AlternateContent>
        <mc:AlternateContent xmlns:mc="http://schemas.openxmlformats.org/markup-compatibility/2006">
          <mc:Choice Requires="x14">
            <control shapeId="47112" r:id="rId6" name="Check Box 8">
              <controlPr defaultSize="0" autoFill="0" autoLine="0" autoPict="0">
                <anchor moveWithCells="1">
                  <from>
                    <xdr:col>8</xdr:col>
                    <xdr:colOff>450850</xdr:colOff>
                    <xdr:row>22</xdr:row>
                    <xdr:rowOff>285750</xdr:rowOff>
                  </from>
                  <to>
                    <xdr:col>8</xdr:col>
                    <xdr:colOff>876300</xdr:colOff>
                    <xdr:row>24</xdr:row>
                    <xdr:rowOff>50800</xdr:rowOff>
                  </to>
                </anchor>
              </controlPr>
            </control>
          </mc:Choice>
        </mc:AlternateContent>
        <mc:AlternateContent xmlns:mc="http://schemas.openxmlformats.org/markup-compatibility/2006">
          <mc:Choice Requires="x14">
            <control shapeId="47113" r:id="rId7" name="Check Box 9">
              <controlPr defaultSize="0" autoFill="0" autoLine="0" autoPict="0">
                <anchor moveWithCells="1">
                  <from>
                    <xdr:col>9</xdr:col>
                    <xdr:colOff>508000</xdr:colOff>
                    <xdr:row>22</xdr:row>
                    <xdr:rowOff>285750</xdr:rowOff>
                  </from>
                  <to>
                    <xdr:col>10</xdr:col>
                    <xdr:colOff>0</xdr:colOff>
                    <xdr:row>24</xdr:row>
                    <xdr:rowOff>50800</xdr:rowOff>
                  </to>
                </anchor>
              </controlPr>
            </control>
          </mc:Choice>
        </mc:AlternateContent>
        <mc:AlternateContent xmlns:mc="http://schemas.openxmlformats.org/markup-compatibility/2006">
          <mc:Choice Requires="x14">
            <control shapeId="47114" r:id="rId8" name="Check Box 10">
              <controlPr defaultSize="0" autoFill="0" autoLine="0" autoPict="0">
                <anchor moveWithCells="1">
                  <from>
                    <xdr:col>8</xdr:col>
                    <xdr:colOff>450850</xdr:colOff>
                    <xdr:row>23</xdr:row>
                    <xdr:rowOff>285750</xdr:rowOff>
                  </from>
                  <to>
                    <xdr:col>8</xdr:col>
                    <xdr:colOff>876300</xdr:colOff>
                    <xdr:row>25</xdr:row>
                    <xdr:rowOff>50800</xdr:rowOff>
                  </to>
                </anchor>
              </controlPr>
            </control>
          </mc:Choice>
        </mc:AlternateContent>
        <mc:AlternateContent xmlns:mc="http://schemas.openxmlformats.org/markup-compatibility/2006">
          <mc:Choice Requires="x14">
            <control shapeId="47115" r:id="rId9" name="Check Box 11">
              <controlPr defaultSize="0" autoFill="0" autoLine="0" autoPict="0">
                <anchor moveWithCells="1">
                  <from>
                    <xdr:col>9</xdr:col>
                    <xdr:colOff>508000</xdr:colOff>
                    <xdr:row>23</xdr:row>
                    <xdr:rowOff>285750</xdr:rowOff>
                  </from>
                  <to>
                    <xdr:col>10</xdr:col>
                    <xdr:colOff>0</xdr:colOff>
                    <xdr:row>25</xdr:row>
                    <xdr:rowOff>50800</xdr:rowOff>
                  </to>
                </anchor>
              </controlPr>
            </control>
          </mc:Choice>
        </mc:AlternateContent>
        <mc:AlternateContent xmlns:mc="http://schemas.openxmlformats.org/markup-compatibility/2006">
          <mc:Choice Requires="x14">
            <control shapeId="47116" r:id="rId10" name="Check Box 12">
              <controlPr defaultSize="0" autoFill="0" autoLine="0" autoPict="0">
                <anchor moveWithCells="1">
                  <from>
                    <xdr:col>8</xdr:col>
                    <xdr:colOff>450850</xdr:colOff>
                    <xdr:row>24</xdr:row>
                    <xdr:rowOff>285750</xdr:rowOff>
                  </from>
                  <to>
                    <xdr:col>8</xdr:col>
                    <xdr:colOff>876300</xdr:colOff>
                    <xdr:row>26</xdr:row>
                    <xdr:rowOff>50800</xdr:rowOff>
                  </to>
                </anchor>
              </controlPr>
            </control>
          </mc:Choice>
        </mc:AlternateContent>
        <mc:AlternateContent xmlns:mc="http://schemas.openxmlformats.org/markup-compatibility/2006">
          <mc:Choice Requires="x14">
            <control shapeId="47117" r:id="rId11" name="Check Box 13">
              <controlPr defaultSize="0" autoFill="0" autoLine="0" autoPict="0">
                <anchor moveWithCells="1">
                  <from>
                    <xdr:col>9</xdr:col>
                    <xdr:colOff>508000</xdr:colOff>
                    <xdr:row>24</xdr:row>
                    <xdr:rowOff>285750</xdr:rowOff>
                  </from>
                  <to>
                    <xdr:col>10</xdr:col>
                    <xdr:colOff>0</xdr:colOff>
                    <xdr:row>26</xdr:row>
                    <xdr:rowOff>50800</xdr:rowOff>
                  </to>
                </anchor>
              </controlPr>
            </control>
          </mc:Choice>
        </mc:AlternateContent>
        <mc:AlternateContent xmlns:mc="http://schemas.openxmlformats.org/markup-compatibility/2006">
          <mc:Choice Requires="x14">
            <control shapeId="47118" r:id="rId12" name="Check Box 14">
              <controlPr defaultSize="0" autoFill="0" autoLine="0" autoPict="0">
                <anchor moveWithCells="1">
                  <from>
                    <xdr:col>8</xdr:col>
                    <xdr:colOff>450850</xdr:colOff>
                    <xdr:row>25</xdr:row>
                    <xdr:rowOff>285750</xdr:rowOff>
                  </from>
                  <to>
                    <xdr:col>8</xdr:col>
                    <xdr:colOff>876300</xdr:colOff>
                    <xdr:row>27</xdr:row>
                    <xdr:rowOff>50800</xdr:rowOff>
                  </to>
                </anchor>
              </controlPr>
            </control>
          </mc:Choice>
        </mc:AlternateContent>
        <mc:AlternateContent xmlns:mc="http://schemas.openxmlformats.org/markup-compatibility/2006">
          <mc:Choice Requires="x14">
            <control shapeId="47119" r:id="rId13" name="Check Box 15">
              <controlPr defaultSize="0" autoFill="0" autoLine="0" autoPict="0">
                <anchor moveWithCells="1">
                  <from>
                    <xdr:col>9</xdr:col>
                    <xdr:colOff>508000</xdr:colOff>
                    <xdr:row>25</xdr:row>
                    <xdr:rowOff>285750</xdr:rowOff>
                  </from>
                  <to>
                    <xdr:col>10</xdr:col>
                    <xdr:colOff>0</xdr:colOff>
                    <xdr:row>27</xdr:row>
                    <xdr:rowOff>50800</xdr:rowOff>
                  </to>
                </anchor>
              </controlPr>
            </control>
          </mc:Choice>
        </mc:AlternateContent>
        <mc:AlternateContent xmlns:mc="http://schemas.openxmlformats.org/markup-compatibility/2006">
          <mc:Choice Requires="x14">
            <control shapeId="47120" r:id="rId14" name="Check Box 16">
              <controlPr defaultSize="0" autoFill="0" autoLine="0" autoPict="0">
                <anchor moveWithCells="1">
                  <from>
                    <xdr:col>8</xdr:col>
                    <xdr:colOff>450850</xdr:colOff>
                    <xdr:row>26</xdr:row>
                    <xdr:rowOff>285750</xdr:rowOff>
                  </from>
                  <to>
                    <xdr:col>8</xdr:col>
                    <xdr:colOff>876300</xdr:colOff>
                    <xdr:row>28</xdr:row>
                    <xdr:rowOff>50800</xdr:rowOff>
                  </to>
                </anchor>
              </controlPr>
            </control>
          </mc:Choice>
        </mc:AlternateContent>
        <mc:AlternateContent xmlns:mc="http://schemas.openxmlformats.org/markup-compatibility/2006">
          <mc:Choice Requires="x14">
            <control shapeId="47121" r:id="rId15" name="Check Box 17">
              <controlPr defaultSize="0" autoFill="0" autoLine="0" autoPict="0">
                <anchor moveWithCells="1">
                  <from>
                    <xdr:col>9</xdr:col>
                    <xdr:colOff>508000</xdr:colOff>
                    <xdr:row>26</xdr:row>
                    <xdr:rowOff>285750</xdr:rowOff>
                  </from>
                  <to>
                    <xdr:col>10</xdr:col>
                    <xdr:colOff>0</xdr:colOff>
                    <xdr:row>28</xdr:row>
                    <xdr:rowOff>50800</xdr:rowOff>
                  </to>
                </anchor>
              </controlPr>
            </control>
          </mc:Choice>
        </mc:AlternateContent>
        <mc:AlternateContent xmlns:mc="http://schemas.openxmlformats.org/markup-compatibility/2006">
          <mc:Choice Requires="x14">
            <control shapeId="47122" r:id="rId16" name="Check Box 18">
              <controlPr defaultSize="0" autoFill="0" autoLine="0" autoPict="0">
                <anchor moveWithCells="1">
                  <from>
                    <xdr:col>8</xdr:col>
                    <xdr:colOff>450850</xdr:colOff>
                    <xdr:row>27</xdr:row>
                    <xdr:rowOff>285750</xdr:rowOff>
                  </from>
                  <to>
                    <xdr:col>8</xdr:col>
                    <xdr:colOff>876300</xdr:colOff>
                    <xdr:row>29</xdr:row>
                    <xdr:rowOff>50800</xdr:rowOff>
                  </to>
                </anchor>
              </controlPr>
            </control>
          </mc:Choice>
        </mc:AlternateContent>
        <mc:AlternateContent xmlns:mc="http://schemas.openxmlformats.org/markup-compatibility/2006">
          <mc:Choice Requires="x14">
            <control shapeId="47123" r:id="rId17" name="Check Box 19">
              <controlPr defaultSize="0" autoFill="0" autoLine="0" autoPict="0">
                <anchor moveWithCells="1">
                  <from>
                    <xdr:col>9</xdr:col>
                    <xdr:colOff>508000</xdr:colOff>
                    <xdr:row>27</xdr:row>
                    <xdr:rowOff>285750</xdr:rowOff>
                  </from>
                  <to>
                    <xdr:col>10</xdr:col>
                    <xdr:colOff>0</xdr:colOff>
                    <xdr:row>29</xdr:row>
                    <xdr:rowOff>50800</xdr:rowOff>
                  </to>
                </anchor>
              </controlPr>
            </control>
          </mc:Choice>
        </mc:AlternateContent>
        <mc:AlternateContent xmlns:mc="http://schemas.openxmlformats.org/markup-compatibility/2006">
          <mc:Choice Requires="x14">
            <control shapeId="47124" r:id="rId18" name="Check Box 20">
              <controlPr defaultSize="0" autoFill="0" autoLine="0" autoPict="0">
                <anchor moveWithCells="1">
                  <from>
                    <xdr:col>8</xdr:col>
                    <xdr:colOff>450850</xdr:colOff>
                    <xdr:row>28</xdr:row>
                    <xdr:rowOff>285750</xdr:rowOff>
                  </from>
                  <to>
                    <xdr:col>8</xdr:col>
                    <xdr:colOff>876300</xdr:colOff>
                    <xdr:row>30</xdr:row>
                    <xdr:rowOff>50800</xdr:rowOff>
                  </to>
                </anchor>
              </controlPr>
            </control>
          </mc:Choice>
        </mc:AlternateContent>
        <mc:AlternateContent xmlns:mc="http://schemas.openxmlformats.org/markup-compatibility/2006">
          <mc:Choice Requires="x14">
            <control shapeId="47125" r:id="rId19" name="Check Box 21">
              <controlPr defaultSize="0" autoFill="0" autoLine="0" autoPict="0">
                <anchor moveWithCells="1">
                  <from>
                    <xdr:col>9</xdr:col>
                    <xdr:colOff>508000</xdr:colOff>
                    <xdr:row>28</xdr:row>
                    <xdr:rowOff>285750</xdr:rowOff>
                  </from>
                  <to>
                    <xdr:col>10</xdr:col>
                    <xdr:colOff>0</xdr:colOff>
                    <xdr:row>30</xdr:row>
                    <xdr:rowOff>50800</xdr:rowOff>
                  </to>
                </anchor>
              </controlPr>
            </control>
          </mc:Choice>
        </mc:AlternateContent>
        <mc:AlternateContent xmlns:mc="http://schemas.openxmlformats.org/markup-compatibility/2006">
          <mc:Choice Requires="x14">
            <control shapeId="47126" r:id="rId20" name="Check Box 22">
              <controlPr defaultSize="0" autoFill="0" autoLine="0" autoPict="0">
                <anchor moveWithCells="1">
                  <from>
                    <xdr:col>8</xdr:col>
                    <xdr:colOff>450850</xdr:colOff>
                    <xdr:row>29</xdr:row>
                    <xdr:rowOff>285750</xdr:rowOff>
                  </from>
                  <to>
                    <xdr:col>8</xdr:col>
                    <xdr:colOff>876300</xdr:colOff>
                    <xdr:row>31</xdr:row>
                    <xdr:rowOff>50800</xdr:rowOff>
                  </to>
                </anchor>
              </controlPr>
            </control>
          </mc:Choice>
        </mc:AlternateContent>
        <mc:AlternateContent xmlns:mc="http://schemas.openxmlformats.org/markup-compatibility/2006">
          <mc:Choice Requires="x14">
            <control shapeId="47127" r:id="rId21" name="Check Box 23">
              <controlPr defaultSize="0" autoFill="0" autoLine="0" autoPict="0">
                <anchor moveWithCells="1">
                  <from>
                    <xdr:col>9</xdr:col>
                    <xdr:colOff>508000</xdr:colOff>
                    <xdr:row>29</xdr:row>
                    <xdr:rowOff>285750</xdr:rowOff>
                  </from>
                  <to>
                    <xdr:col>10</xdr:col>
                    <xdr:colOff>0</xdr:colOff>
                    <xdr:row>31</xdr:row>
                    <xdr:rowOff>50800</xdr:rowOff>
                  </to>
                </anchor>
              </controlPr>
            </control>
          </mc:Choice>
        </mc:AlternateContent>
        <mc:AlternateContent xmlns:mc="http://schemas.openxmlformats.org/markup-compatibility/2006">
          <mc:Choice Requires="x14">
            <control shapeId="47128" r:id="rId22" name="Check Box 24">
              <controlPr defaultSize="0" autoFill="0" autoLine="0" autoPict="0">
                <anchor moveWithCells="1">
                  <from>
                    <xdr:col>8</xdr:col>
                    <xdr:colOff>450850</xdr:colOff>
                    <xdr:row>30</xdr:row>
                    <xdr:rowOff>285750</xdr:rowOff>
                  </from>
                  <to>
                    <xdr:col>8</xdr:col>
                    <xdr:colOff>876300</xdr:colOff>
                    <xdr:row>32</xdr:row>
                    <xdr:rowOff>50800</xdr:rowOff>
                  </to>
                </anchor>
              </controlPr>
            </control>
          </mc:Choice>
        </mc:AlternateContent>
        <mc:AlternateContent xmlns:mc="http://schemas.openxmlformats.org/markup-compatibility/2006">
          <mc:Choice Requires="x14">
            <control shapeId="47129" r:id="rId23" name="Check Box 25">
              <controlPr defaultSize="0" autoFill="0" autoLine="0" autoPict="0">
                <anchor moveWithCells="1">
                  <from>
                    <xdr:col>9</xdr:col>
                    <xdr:colOff>508000</xdr:colOff>
                    <xdr:row>30</xdr:row>
                    <xdr:rowOff>285750</xdr:rowOff>
                  </from>
                  <to>
                    <xdr:col>10</xdr:col>
                    <xdr:colOff>0</xdr:colOff>
                    <xdr:row>32</xdr:row>
                    <xdr:rowOff>50800</xdr:rowOff>
                  </to>
                </anchor>
              </controlPr>
            </control>
          </mc:Choice>
        </mc:AlternateContent>
        <mc:AlternateContent xmlns:mc="http://schemas.openxmlformats.org/markup-compatibility/2006">
          <mc:Choice Requires="x14">
            <control shapeId="47130" r:id="rId24" name="Check Box 26">
              <controlPr defaultSize="0" autoFill="0" autoLine="0" autoPict="0">
                <anchor moveWithCells="1">
                  <from>
                    <xdr:col>8</xdr:col>
                    <xdr:colOff>450850</xdr:colOff>
                    <xdr:row>31</xdr:row>
                    <xdr:rowOff>285750</xdr:rowOff>
                  </from>
                  <to>
                    <xdr:col>8</xdr:col>
                    <xdr:colOff>876300</xdr:colOff>
                    <xdr:row>33</xdr:row>
                    <xdr:rowOff>50800</xdr:rowOff>
                  </to>
                </anchor>
              </controlPr>
            </control>
          </mc:Choice>
        </mc:AlternateContent>
        <mc:AlternateContent xmlns:mc="http://schemas.openxmlformats.org/markup-compatibility/2006">
          <mc:Choice Requires="x14">
            <control shapeId="47131" r:id="rId25" name="Check Box 27">
              <controlPr defaultSize="0" autoFill="0" autoLine="0" autoPict="0">
                <anchor moveWithCells="1">
                  <from>
                    <xdr:col>9</xdr:col>
                    <xdr:colOff>508000</xdr:colOff>
                    <xdr:row>31</xdr:row>
                    <xdr:rowOff>285750</xdr:rowOff>
                  </from>
                  <to>
                    <xdr:col>10</xdr:col>
                    <xdr:colOff>0</xdr:colOff>
                    <xdr:row>33</xdr:row>
                    <xdr:rowOff>50800</xdr:rowOff>
                  </to>
                </anchor>
              </controlPr>
            </control>
          </mc:Choice>
        </mc:AlternateContent>
        <mc:AlternateContent xmlns:mc="http://schemas.openxmlformats.org/markup-compatibility/2006">
          <mc:Choice Requires="x14">
            <control shapeId="47132" r:id="rId26" name="Check Box 28">
              <controlPr defaultSize="0" autoFill="0" autoLine="0" autoPict="0">
                <anchor moveWithCells="1">
                  <from>
                    <xdr:col>8</xdr:col>
                    <xdr:colOff>450850</xdr:colOff>
                    <xdr:row>32</xdr:row>
                    <xdr:rowOff>285750</xdr:rowOff>
                  </from>
                  <to>
                    <xdr:col>8</xdr:col>
                    <xdr:colOff>876300</xdr:colOff>
                    <xdr:row>34</xdr:row>
                    <xdr:rowOff>50800</xdr:rowOff>
                  </to>
                </anchor>
              </controlPr>
            </control>
          </mc:Choice>
        </mc:AlternateContent>
        <mc:AlternateContent xmlns:mc="http://schemas.openxmlformats.org/markup-compatibility/2006">
          <mc:Choice Requires="x14">
            <control shapeId="47133" r:id="rId27" name="Check Box 29">
              <controlPr defaultSize="0" autoFill="0" autoLine="0" autoPict="0">
                <anchor moveWithCells="1">
                  <from>
                    <xdr:col>9</xdr:col>
                    <xdr:colOff>508000</xdr:colOff>
                    <xdr:row>32</xdr:row>
                    <xdr:rowOff>285750</xdr:rowOff>
                  </from>
                  <to>
                    <xdr:col>10</xdr:col>
                    <xdr:colOff>0</xdr:colOff>
                    <xdr:row>34</xdr:row>
                    <xdr:rowOff>50800</xdr:rowOff>
                  </to>
                </anchor>
              </controlPr>
            </control>
          </mc:Choice>
        </mc:AlternateContent>
        <mc:AlternateContent xmlns:mc="http://schemas.openxmlformats.org/markup-compatibility/2006">
          <mc:Choice Requires="x14">
            <control shapeId="47134" r:id="rId28" name="Check Box 30">
              <controlPr defaultSize="0" autoFill="0" autoLine="0" autoPict="0">
                <anchor moveWithCells="1">
                  <from>
                    <xdr:col>8</xdr:col>
                    <xdr:colOff>450850</xdr:colOff>
                    <xdr:row>33</xdr:row>
                    <xdr:rowOff>285750</xdr:rowOff>
                  </from>
                  <to>
                    <xdr:col>8</xdr:col>
                    <xdr:colOff>876300</xdr:colOff>
                    <xdr:row>35</xdr:row>
                    <xdr:rowOff>50800</xdr:rowOff>
                  </to>
                </anchor>
              </controlPr>
            </control>
          </mc:Choice>
        </mc:AlternateContent>
        <mc:AlternateContent xmlns:mc="http://schemas.openxmlformats.org/markup-compatibility/2006">
          <mc:Choice Requires="x14">
            <control shapeId="47135" r:id="rId29" name="Check Box 31">
              <controlPr defaultSize="0" autoFill="0" autoLine="0" autoPict="0">
                <anchor moveWithCells="1">
                  <from>
                    <xdr:col>9</xdr:col>
                    <xdr:colOff>508000</xdr:colOff>
                    <xdr:row>33</xdr:row>
                    <xdr:rowOff>285750</xdr:rowOff>
                  </from>
                  <to>
                    <xdr:col>10</xdr:col>
                    <xdr:colOff>0</xdr:colOff>
                    <xdr:row>35</xdr:row>
                    <xdr:rowOff>50800</xdr:rowOff>
                  </to>
                </anchor>
              </controlPr>
            </control>
          </mc:Choice>
        </mc:AlternateContent>
        <mc:AlternateContent xmlns:mc="http://schemas.openxmlformats.org/markup-compatibility/2006">
          <mc:Choice Requires="x14">
            <control shapeId="47136" r:id="rId30" name="Check Box 32">
              <controlPr defaultSize="0" autoFill="0" autoLine="0" autoPict="0">
                <anchor moveWithCells="1">
                  <from>
                    <xdr:col>8</xdr:col>
                    <xdr:colOff>450850</xdr:colOff>
                    <xdr:row>34</xdr:row>
                    <xdr:rowOff>285750</xdr:rowOff>
                  </from>
                  <to>
                    <xdr:col>8</xdr:col>
                    <xdr:colOff>876300</xdr:colOff>
                    <xdr:row>36</xdr:row>
                    <xdr:rowOff>50800</xdr:rowOff>
                  </to>
                </anchor>
              </controlPr>
            </control>
          </mc:Choice>
        </mc:AlternateContent>
        <mc:AlternateContent xmlns:mc="http://schemas.openxmlformats.org/markup-compatibility/2006">
          <mc:Choice Requires="x14">
            <control shapeId="47137" r:id="rId31" name="Check Box 33">
              <controlPr defaultSize="0" autoFill="0" autoLine="0" autoPict="0">
                <anchor moveWithCells="1">
                  <from>
                    <xdr:col>9</xdr:col>
                    <xdr:colOff>508000</xdr:colOff>
                    <xdr:row>34</xdr:row>
                    <xdr:rowOff>285750</xdr:rowOff>
                  </from>
                  <to>
                    <xdr:col>10</xdr:col>
                    <xdr:colOff>0</xdr:colOff>
                    <xdr:row>36</xdr:row>
                    <xdr:rowOff>50800</xdr:rowOff>
                  </to>
                </anchor>
              </controlPr>
            </control>
          </mc:Choice>
        </mc:AlternateContent>
        <mc:AlternateContent xmlns:mc="http://schemas.openxmlformats.org/markup-compatibility/2006">
          <mc:Choice Requires="x14">
            <control shapeId="47138" r:id="rId32" name="Check Box 34">
              <controlPr defaultSize="0" autoFill="0" autoLine="0" autoPict="0">
                <anchor moveWithCells="1">
                  <from>
                    <xdr:col>8</xdr:col>
                    <xdr:colOff>450850</xdr:colOff>
                    <xdr:row>35</xdr:row>
                    <xdr:rowOff>285750</xdr:rowOff>
                  </from>
                  <to>
                    <xdr:col>8</xdr:col>
                    <xdr:colOff>876300</xdr:colOff>
                    <xdr:row>37</xdr:row>
                    <xdr:rowOff>50800</xdr:rowOff>
                  </to>
                </anchor>
              </controlPr>
            </control>
          </mc:Choice>
        </mc:AlternateContent>
        <mc:AlternateContent xmlns:mc="http://schemas.openxmlformats.org/markup-compatibility/2006">
          <mc:Choice Requires="x14">
            <control shapeId="47139" r:id="rId33" name="Check Box 35">
              <controlPr defaultSize="0" autoFill="0" autoLine="0" autoPict="0">
                <anchor moveWithCells="1">
                  <from>
                    <xdr:col>9</xdr:col>
                    <xdr:colOff>508000</xdr:colOff>
                    <xdr:row>35</xdr:row>
                    <xdr:rowOff>285750</xdr:rowOff>
                  </from>
                  <to>
                    <xdr:col>10</xdr:col>
                    <xdr:colOff>0</xdr:colOff>
                    <xdr:row>37</xdr:row>
                    <xdr:rowOff>50800</xdr:rowOff>
                  </to>
                </anchor>
              </controlPr>
            </control>
          </mc:Choice>
        </mc:AlternateContent>
        <mc:AlternateContent xmlns:mc="http://schemas.openxmlformats.org/markup-compatibility/2006">
          <mc:Choice Requires="x14">
            <control shapeId="47140" r:id="rId34" name="Check Box 36">
              <controlPr defaultSize="0" autoFill="0" autoLine="0" autoPict="0">
                <anchor moveWithCells="1">
                  <from>
                    <xdr:col>8</xdr:col>
                    <xdr:colOff>450850</xdr:colOff>
                    <xdr:row>36</xdr:row>
                    <xdr:rowOff>285750</xdr:rowOff>
                  </from>
                  <to>
                    <xdr:col>8</xdr:col>
                    <xdr:colOff>876300</xdr:colOff>
                    <xdr:row>38</xdr:row>
                    <xdr:rowOff>50800</xdr:rowOff>
                  </to>
                </anchor>
              </controlPr>
            </control>
          </mc:Choice>
        </mc:AlternateContent>
        <mc:AlternateContent xmlns:mc="http://schemas.openxmlformats.org/markup-compatibility/2006">
          <mc:Choice Requires="x14">
            <control shapeId="47141" r:id="rId35" name="Check Box 37">
              <controlPr defaultSize="0" autoFill="0" autoLine="0" autoPict="0">
                <anchor moveWithCells="1">
                  <from>
                    <xdr:col>9</xdr:col>
                    <xdr:colOff>508000</xdr:colOff>
                    <xdr:row>36</xdr:row>
                    <xdr:rowOff>285750</xdr:rowOff>
                  </from>
                  <to>
                    <xdr:col>10</xdr:col>
                    <xdr:colOff>0</xdr:colOff>
                    <xdr:row>38</xdr:row>
                    <xdr:rowOff>50800</xdr:rowOff>
                  </to>
                </anchor>
              </controlPr>
            </control>
          </mc:Choice>
        </mc:AlternateContent>
        <mc:AlternateContent xmlns:mc="http://schemas.openxmlformats.org/markup-compatibility/2006">
          <mc:Choice Requires="x14">
            <control shapeId="47142" r:id="rId36" name="Check Box 38">
              <controlPr defaultSize="0" autoFill="0" autoLine="0" autoPict="0">
                <anchor moveWithCells="1">
                  <from>
                    <xdr:col>8</xdr:col>
                    <xdr:colOff>450850</xdr:colOff>
                    <xdr:row>37</xdr:row>
                    <xdr:rowOff>285750</xdr:rowOff>
                  </from>
                  <to>
                    <xdr:col>8</xdr:col>
                    <xdr:colOff>876300</xdr:colOff>
                    <xdr:row>39</xdr:row>
                    <xdr:rowOff>50800</xdr:rowOff>
                  </to>
                </anchor>
              </controlPr>
            </control>
          </mc:Choice>
        </mc:AlternateContent>
        <mc:AlternateContent xmlns:mc="http://schemas.openxmlformats.org/markup-compatibility/2006">
          <mc:Choice Requires="x14">
            <control shapeId="47143" r:id="rId37" name="Check Box 39">
              <controlPr defaultSize="0" autoFill="0" autoLine="0" autoPict="0">
                <anchor moveWithCells="1">
                  <from>
                    <xdr:col>9</xdr:col>
                    <xdr:colOff>508000</xdr:colOff>
                    <xdr:row>37</xdr:row>
                    <xdr:rowOff>285750</xdr:rowOff>
                  </from>
                  <to>
                    <xdr:col>10</xdr:col>
                    <xdr:colOff>0</xdr:colOff>
                    <xdr:row>39</xdr:row>
                    <xdr:rowOff>50800</xdr:rowOff>
                  </to>
                </anchor>
              </controlPr>
            </control>
          </mc:Choice>
        </mc:AlternateContent>
        <mc:AlternateContent xmlns:mc="http://schemas.openxmlformats.org/markup-compatibility/2006">
          <mc:Choice Requires="x14">
            <control shapeId="47144" r:id="rId38" name="Check Box 40">
              <controlPr defaultSize="0" autoFill="0" autoLine="0" autoPict="0">
                <anchor moveWithCells="1">
                  <from>
                    <xdr:col>8</xdr:col>
                    <xdr:colOff>450850</xdr:colOff>
                    <xdr:row>38</xdr:row>
                    <xdr:rowOff>285750</xdr:rowOff>
                  </from>
                  <to>
                    <xdr:col>8</xdr:col>
                    <xdr:colOff>876300</xdr:colOff>
                    <xdr:row>40</xdr:row>
                    <xdr:rowOff>50800</xdr:rowOff>
                  </to>
                </anchor>
              </controlPr>
            </control>
          </mc:Choice>
        </mc:AlternateContent>
        <mc:AlternateContent xmlns:mc="http://schemas.openxmlformats.org/markup-compatibility/2006">
          <mc:Choice Requires="x14">
            <control shapeId="47145" r:id="rId39" name="Check Box 41">
              <controlPr defaultSize="0" autoFill="0" autoLine="0" autoPict="0">
                <anchor moveWithCells="1">
                  <from>
                    <xdr:col>9</xdr:col>
                    <xdr:colOff>508000</xdr:colOff>
                    <xdr:row>38</xdr:row>
                    <xdr:rowOff>285750</xdr:rowOff>
                  </from>
                  <to>
                    <xdr:col>10</xdr:col>
                    <xdr:colOff>0</xdr:colOff>
                    <xdr:row>40</xdr:row>
                    <xdr:rowOff>50800</xdr:rowOff>
                  </to>
                </anchor>
              </controlPr>
            </control>
          </mc:Choice>
        </mc:AlternateContent>
        <mc:AlternateContent xmlns:mc="http://schemas.openxmlformats.org/markup-compatibility/2006">
          <mc:Choice Requires="x14">
            <control shapeId="47146" r:id="rId40" name="Check Box 42">
              <controlPr defaultSize="0" autoFill="0" autoLine="0" autoPict="0">
                <anchor moveWithCells="1">
                  <from>
                    <xdr:col>8</xdr:col>
                    <xdr:colOff>450850</xdr:colOff>
                    <xdr:row>39</xdr:row>
                    <xdr:rowOff>285750</xdr:rowOff>
                  </from>
                  <to>
                    <xdr:col>8</xdr:col>
                    <xdr:colOff>876300</xdr:colOff>
                    <xdr:row>41</xdr:row>
                    <xdr:rowOff>50800</xdr:rowOff>
                  </to>
                </anchor>
              </controlPr>
            </control>
          </mc:Choice>
        </mc:AlternateContent>
        <mc:AlternateContent xmlns:mc="http://schemas.openxmlformats.org/markup-compatibility/2006">
          <mc:Choice Requires="x14">
            <control shapeId="47147" r:id="rId41" name="Check Box 43">
              <controlPr defaultSize="0" autoFill="0" autoLine="0" autoPict="0">
                <anchor moveWithCells="1">
                  <from>
                    <xdr:col>9</xdr:col>
                    <xdr:colOff>508000</xdr:colOff>
                    <xdr:row>39</xdr:row>
                    <xdr:rowOff>285750</xdr:rowOff>
                  </from>
                  <to>
                    <xdr:col>10</xdr:col>
                    <xdr:colOff>0</xdr:colOff>
                    <xdr:row>41</xdr:row>
                    <xdr:rowOff>50800</xdr:rowOff>
                  </to>
                </anchor>
              </controlPr>
            </control>
          </mc:Choice>
        </mc:AlternateContent>
        <mc:AlternateContent xmlns:mc="http://schemas.openxmlformats.org/markup-compatibility/2006">
          <mc:Choice Requires="x14">
            <control shapeId="47148" r:id="rId42" name="Check Box 44">
              <controlPr defaultSize="0" autoFill="0" autoLine="0" autoPict="0">
                <anchor moveWithCells="1">
                  <from>
                    <xdr:col>8</xdr:col>
                    <xdr:colOff>450850</xdr:colOff>
                    <xdr:row>40</xdr:row>
                    <xdr:rowOff>285750</xdr:rowOff>
                  </from>
                  <to>
                    <xdr:col>8</xdr:col>
                    <xdr:colOff>876300</xdr:colOff>
                    <xdr:row>42</xdr:row>
                    <xdr:rowOff>50800</xdr:rowOff>
                  </to>
                </anchor>
              </controlPr>
            </control>
          </mc:Choice>
        </mc:AlternateContent>
        <mc:AlternateContent xmlns:mc="http://schemas.openxmlformats.org/markup-compatibility/2006">
          <mc:Choice Requires="x14">
            <control shapeId="47149" r:id="rId43" name="Check Box 45">
              <controlPr defaultSize="0" autoFill="0" autoLine="0" autoPict="0">
                <anchor moveWithCells="1">
                  <from>
                    <xdr:col>9</xdr:col>
                    <xdr:colOff>508000</xdr:colOff>
                    <xdr:row>40</xdr:row>
                    <xdr:rowOff>285750</xdr:rowOff>
                  </from>
                  <to>
                    <xdr:col>10</xdr:col>
                    <xdr:colOff>0</xdr:colOff>
                    <xdr:row>42</xdr:row>
                    <xdr:rowOff>50800</xdr:rowOff>
                  </to>
                </anchor>
              </controlPr>
            </control>
          </mc:Choice>
        </mc:AlternateContent>
        <mc:AlternateContent xmlns:mc="http://schemas.openxmlformats.org/markup-compatibility/2006">
          <mc:Choice Requires="x14">
            <control shapeId="47150" r:id="rId44" name="Check Box 46">
              <controlPr defaultSize="0" autoFill="0" autoLine="0" autoPict="0">
                <anchor moveWithCells="1">
                  <from>
                    <xdr:col>8</xdr:col>
                    <xdr:colOff>450850</xdr:colOff>
                    <xdr:row>41</xdr:row>
                    <xdr:rowOff>285750</xdr:rowOff>
                  </from>
                  <to>
                    <xdr:col>8</xdr:col>
                    <xdr:colOff>876300</xdr:colOff>
                    <xdr:row>43</xdr:row>
                    <xdr:rowOff>50800</xdr:rowOff>
                  </to>
                </anchor>
              </controlPr>
            </control>
          </mc:Choice>
        </mc:AlternateContent>
        <mc:AlternateContent xmlns:mc="http://schemas.openxmlformats.org/markup-compatibility/2006">
          <mc:Choice Requires="x14">
            <control shapeId="47151" r:id="rId45" name="Check Box 47">
              <controlPr defaultSize="0" autoFill="0" autoLine="0" autoPict="0">
                <anchor moveWithCells="1">
                  <from>
                    <xdr:col>9</xdr:col>
                    <xdr:colOff>508000</xdr:colOff>
                    <xdr:row>41</xdr:row>
                    <xdr:rowOff>285750</xdr:rowOff>
                  </from>
                  <to>
                    <xdr:col>10</xdr:col>
                    <xdr:colOff>0</xdr:colOff>
                    <xdr:row>43</xdr:row>
                    <xdr:rowOff>50800</xdr:rowOff>
                  </to>
                </anchor>
              </controlPr>
            </control>
          </mc:Choice>
        </mc:AlternateContent>
        <mc:AlternateContent xmlns:mc="http://schemas.openxmlformats.org/markup-compatibility/2006">
          <mc:Choice Requires="x14">
            <control shapeId="47152" r:id="rId46" name="Check Box 48">
              <controlPr defaultSize="0" autoFill="0" autoLine="0" autoPict="0">
                <anchor moveWithCells="1">
                  <from>
                    <xdr:col>8</xdr:col>
                    <xdr:colOff>450850</xdr:colOff>
                    <xdr:row>42</xdr:row>
                    <xdr:rowOff>285750</xdr:rowOff>
                  </from>
                  <to>
                    <xdr:col>8</xdr:col>
                    <xdr:colOff>876300</xdr:colOff>
                    <xdr:row>44</xdr:row>
                    <xdr:rowOff>50800</xdr:rowOff>
                  </to>
                </anchor>
              </controlPr>
            </control>
          </mc:Choice>
        </mc:AlternateContent>
        <mc:AlternateContent xmlns:mc="http://schemas.openxmlformats.org/markup-compatibility/2006">
          <mc:Choice Requires="x14">
            <control shapeId="47153" r:id="rId47" name="Check Box 49">
              <controlPr defaultSize="0" autoFill="0" autoLine="0" autoPict="0">
                <anchor moveWithCells="1">
                  <from>
                    <xdr:col>9</xdr:col>
                    <xdr:colOff>508000</xdr:colOff>
                    <xdr:row>42</xdr:row>
                    <xdr:rowOff>285750</xdr:rowOff>
                  </from>
                  <to>
                    <xdr:col>10</xdr:col>
                    <xdr:colOff>0</xdr:colOff>
                    <xdr:row>44</xdr:row>
                    <xdr:rowOff>50800</xdr:rowOff>
                  </to>
                </anchor>
              </controlPr>
            </control>
          </mc:Choice>
        </mc:AlternateContent>
        <mc:AlternateContent xmlns:mc="http://schemas.openxmlformats.org/markup-compatibility/2006">
          <mc:Choice Requires="x14">
            <control shapeId="47154" r:id="rId48" name="Check Box 50">
              <controlPr defaultSize="0" autoFill="0" autoLine="0" autoPict="0">
                <anchor moveWithCells="1">
                  <from>
                    <xdr:col>8</xdr:col>
                    <xdr:colOff>450850</xdr:colOff>
                    <xdr:row>43</xdr:row>
                    <xdr:rowOff>285750</xdr:rowOff>
                  </from>
                  <to>
                    <xdr:col>8</xdr:col>
                    <xdr:colOff>876300</xdr:colOff>
                    <xdr:row>45</xdr:row>
                    <xdr:rowOff>50800</xdr:rowOff>
                  </to>
                </anchor>
              </controlPr>
            </control>
          </mc:Choice>
        </mc:AlternateContent>
        <mc:AlternateContent xmlns:mc="http://schemas.openxmlformats.org/markup-compatibility/2006">
          <mc:Choice Requires="x14">
            <control shapeId="47155" r:id="rId49" name="Check Box 51">
              <controlPr defaultSize="0" autoFill="0" autoLine="0" autoPict="0">
                <anchor moveWithCells="1">
                  <from>
                    <xdr:col>9</xdr:col>
                    <xdr:colOff>508000</xdr:colOff>
                    <xdr:row>43</xdr:row>
                    <xdr:rowOff>285750</xdr:rowOff>
                  </from>
                  <to>
                    <xdr:col>10</xdr:col>
                    <xdr:colOff>0</xdr:colOff>
                    <xdr:row>45</xdr:row>
                    <xdr:rowOff>50800</xdr:rowOff>
                  </to>
                </anchor>
              </controlPr>
            </control>
          </mc:Choice>
        </mc:AlternateContent>
        <mc:AlternateContent xmlns:mc="http://schemas.openxmlformats.org/markup-compatibility/2006">
          <mc:Choice Requires="x14">
            <control shapeId="47156" r:id="rId50" name="Check Box 52">
              <controlPr defaultSize="0" autoFill="0" autoLine="0" autoPict="0">
                <anchor moveWithCells="1">
                  <from>
                    <xdr:col>8</xdr:col>
                    <xdr:colOff>450850</xdr:colOff>
                    <xdr:row>44</xdr:row>
                    <xdr:rowOff>285750</xdr:rowOff>
                  </from>
                  <to>
                    <xdr:col>8</xdr:col>
                    <xdr:colOff>876300</xdr:colOff>
                    <xdr:row>46</xdr:row>
                    <xdr:rowOff>50800</xdr:rowOff>
                  </to>
                </anchor>
              </controlPr>
            </control>
          </mc:Choice>
        </mc:AlternateContent>
        <mc:AlternateContent xmlns:mc="http://schemas.openxmlformats.org/markup-compatibility/2006">
          <mc:Choice Requires="x14">
            <control shapeId="47157" r:id="rId51" name="Check Box 53">
              <controlPr defaultSize="0" autoFill="0" autoLine="0" autoPict="0">
                <anchor moveWithCells="1">
                  <from>
                    <xdr:col>9</xdr:col>
                    <xdr:colOff>508000</xdr:colOff>
                    <xdr:row>44</xdr:row>
                    <xdr:rowOff>285750</xdr:rowOff>
                  </from>
                  <to>
                    <xdr:col>10</xdr:col>
                    <xdr:colOff>0</xdr:colOff>
                    <xdr:row>46</xdr:row>
                    <xdr:rowOff>50800</xdr:rowOff>
                  </to>
                </anchor>
              </controlPr>
            </control>
          </mc:Choice>
        </mc:AlternateContent>
        <mc:AlternateContent xmlns:mc="http://schemas.openxmlformats.org/markup-compatibility/2006">
          <mc:Choice Requires="x14">
            <control shapeId="47158" r:id="rId52" name="Check Box 54">
              <controlPr defaultSize="0" autoFill="0" autoLine="0" autoPict="0">
                <anchor moveWithCells="1">
                  <from>
                    <xdr:col>8</xdr:col>
                    <xdr:colOff>450850</xdr:colOff>
                    <xdr:row>45</xdr:row>
                    <xdr:rowOff>285750</xdr:rowOff>
                  </from>
                  <to>
                    <xdr:col>8</xdr:col>
                    <xdr:colOff>876300</xdr:colOff>
                    <xdr:row>47</xdr:row>
                    <xdr:rowOff>50800</xdr:rowOff>
                  </to>
                </anchor>
              </controlPr>
            </control>
          </mc:Choice>
        </mc:AlternateContent>
        <mc:AlternateContent xmlns:mc="http://schemas.openxmlformats.org/markup-compatibility/2006">
          <mc:Choice Requires="x14">
            <control shapeId="47159" r:id="rId53" name="Check Box 55">
              <controlPr defaultSize="0" autoFill="0" autoLine="0" autoPict="0">
                <anchor moveWithCells="1">
                  <from>
                    <xdr:col>9</xdr:col>
                    <xdr:colOff>508000</xdr:colOff>
                    <xdr:row>45</xdr:row>
                    <xdr:rowOff>285750</xdr:rowOff>
                  </from>
                  <to>
                    <xdr:col>10</xdr:col>
                    <xdr:colOff>0</xdr:colOff>
                    <xdr:row>47</xdr:row>
                    <xdr:rowOff>50800</xdr:rowOff>
                  </to>
                </anchor>
              </controlPr>
            </control>
          </mc:Choice>
        </mc:AlternateContent>
        <mc:AlternateContent xmlns:mc="http://schemas.openxmlformats.org/markup-compatibility/2006">
          <mc:Choice Requires="x14">
            <control shapeId="47160" r:id="rId54" name="Check Box 56">
              <controlPr defaultSize="0" autoFill="0" autoLine="0" autoPict="0">
                <anchor moveWithCells="1">
                  <from>
                    <xdr:col>8</xdr:col>
                    <xdr:colOff>450850</xdr:colOff>
                    <xdr:row>46</xdr:row>
                    <xdr:rowOff>285750</xdr:rowOff>
                  </from>
                  <to>
                    <xdr:col>8</xdr:col>
                    <xdr:colOff>876300</xdr:colOff>
                    <xdr:row>48</xdr:row>
                    <xdr:rowOff>50800</xdr:rowOff>
                  </to>
                </anchor>
              </controlPr>
            </control>
          </mc:Choice>
        </mc:AlternateContent>
        <mc:AlternateContent xmlns:mc="http://schemas.openxmlformats.org/markup-compatibility/2006">
          <mc:Choice Requires="x14">
            <control shapeId="47161" r:id="rId55" name="Check Box 57">
              <controlPr defaultSize="0" autoFill="0" autoLine="0" autoPict="0">
                <anchor moveWithCells="1">
                  <from>
                    <xdr:col>9</xdr:col>
                    <xdr:colOff>508000</xdr:colOff>
                    <xdr:row>46</xdr:row>
                    <xdr:rowOff>285750</xdr:rowOff>
                  </from>
                  <to>
                    <xdr:col>10</xdr:col>
                    <xdr:colOff>0</xdr:colOff>
                    <xdr:row>48</xdr:row>
                    <xdr:rowOff>50800</xdr:rowOff>
                  </to>
                </anchor>
              </controlPr>
            </control>
          </mc:Choice>
        </mc:AlternateContent>
        <mc:AlternateContent xmlns:mc="http://schemas.openxmlformats.org/markup-compatibility/2006">
          <mc:Choice Requires="x14">
            <control shapeId="47162" r:id="rId56" name="Check Box 58">
              <controlPr defaultSize="0" autoFill="0" autoLine="0" autoPict="0">
                <anchor moveWithCells="1">
                  <from>
                    <xdr:col>8</xdr:col>
                    <xdr:colOff>450850</xdr:colOff>
                    <xdr:row>47</xdr:row>
                    <xdr:rowOff>285750</xdr:rowOff>
                  </from>
                  <to>
                    <xdr:col>8</xdr:col>
                    <xdr:colOff>876300</xdr:colOff>
                    <xdr:row>49</xdr:row>
                    <xdr:rowOff>50800</xdr:rowOff>
                  </to>
                </anchor>
              </controlPr>
            </control>
          </mc:Choice>
        </mc:AlternateContent>
        <mc:AlternateContent xmlns:mc="http://schemas.openxmlformats.org/markup-compatibility/2006">
          <mc:Choice Requires="x14">
            <control shapeId="47163" r:id="rId57" name="Check Box 59">
              <controlPr defaultSize="0" autoFill="0" autoLine="0" autoPict="0">
                <anchor moveWithCells="1">
                  <from>
                    <xdr:col>9</xdr:col>
                    <xdr:colOff>508000</xdr:colOff>
                    <xdr:row>47</xdr:row>
                    <xdr:rowOff>285750</xdr:rowOff>
                  </from>
                  <to>
                    <xdr:col>10</xdr:col>
                    <xdr:colOff>0</xdr:colOff>
                    <xdr:row>49</xdr:row>
                    <xdr:rowOff>50800</xdr:rowOff>
                  </to>
                </anchor>
              </controlPr>
            </control>
          </mc:Choice>
        </mc:AlternateContent>
        <mc:AlternateContent xmlns:mc="http://schemas.openxmlformats.org/markup-compatibility/2006">
          <mc:Choice Requires="x14">
            <control shapeId="47164" r:id="rId58" name="Check Box 60">
              <controlPr defaultSize="0" autoFill="0" autoLine="0" autoPict="0">
                <anchor moveWithCells="1">
                  <from>
                    <xdr:col>8</xdr:col>
                    <xdr:colOff>450850</xdr:colOff>
                    <xdr:row>48</xdr:row>
                    <xdr:rowOff>285750</xdr:rowOff>
                  </from>
                  <to>
                    <xdr:col>8</xdr:col>
                    <xdr:colOff>876300</xdr:colOff>
                    <xdr:row>50</xdr:row>
                    <xdr:rowOff>50800</xdr:rowOff>
                  </to>
                </anchor>
              </controlPr>
            </control>
          </mc:Choice>
        </mc:AlternateContent>
        <mc:AlternateContent xmlns:mc="http://schemas.openxmlformats.org/markup-compatibility/2006">
          <mc:Choice Requires="x14">
            <control shapeId="47165" r:id="rId59" name="Check Box 61">
              <controlPr defaultSize="0" autoFill="0" autoLine="0" autoPict="0">
                <anchor moveWithCells="1">
                  <from>
                    <xdr:col>9</xdr:col>
                    <xdr:colOff>508000</xdr:colOff>
                    <xdr:row>48</xdr:row>
                    <xdr:rowOff>285750</xdr:rowOff>
                  </from>
                  <to>
                    <xdr:col>10</xdr:col>
                    <xdr:colOff>0</xdr:colOff>
                    <xdr:row>50</xdr:row>
                    <xdr:rowOff>50800</xdr:rowOff>
                  </to>
                </anchor>
              </controlPr>
            </control>
          </mc:Choice>
        </mc:AlternateContent>
        <mc:AlternateContent xmlns:mc="http://schemas.openxmlformats.org/markup-compatibility/2006">
          <mc:Choice Requires="x14">
            <control shapeId="47105" r:id="rId60" name="Check Box 1">
              <controlPr defaultSize="0" autoFill="0" autoLine="0" autoPict="0">
                <anchor moveWithCells="1">
                  <from>
                    <xdr:col>8</xdr:col>
                    <xdr:colOff>450850</xdr:colOff>
                    <xdr:row>19</xdr:row>
                    <xdr:rowOff>285750</xdr:rowOff>
                  </from>
                  <to>
                    <xdr:col>8</xdr:col>
                    <xdr:colOff>876300</xdr:colOff>
                    <xdr:row>21</xdr:row>
                    <xdr:rowOff>50800</xdr:rowOff>
                  </to>
                </anchor>
              </controlPr>
            </control>
          </mc:Choice>
        </mc:AlternateContent>
        <mc:AlternateContent xmlns:mc="http://schemas.openxmlformats.org/markup-compatibility/2006">
          <mc:Choice Requires="x14">
            <control shapeId="47107" r:id="rId61" name="Check Box 3">
              <controlPr defaultSize="0" autoFill="0" autoLine="0" autoPict="0">
                <anchor moveWithCells="1">
                  <from>
                    <xdr:col>9</xdr:col>
                    <xdr:colOff>508000</xdr:colOff>
                    <xdr:row>19</xdr:row>
                    <xdr:rowOff>285750</xdr:rowOff>
                  </from>
                  <to>
                    <xdr:col>10</xdr:col>
                    <xdr:colOff>0</xdr:colOff>
                    <xdr:row>21</xdr:row>
                    <xdr:rowOff>50800</xdr:rowOff>
                  </to>
                </anchor>
              </controlPr>
            </control>
          </mc:Choice>
        </mc:AlternateContent>
        <mc:AlternateContent xmlns:mc="http://schemas.openxmlformats.org/markup-compatibility/2006">
          <mc:Choice Requires="x14">
            <control shapeId="47108" r:id="rId62" name="Check Box 4">
              <controlPr defaultSize="0" autoFill="0" autoLine="0" autoPict="0">
                <anchor moveWithCells="1">
                  <from>
                    <xdr:col>8</xdr:col>
                    <xdr:colOff>450850</xdr:colOff>
                    <xdr:row>20</xdr:row>
                    <xdr:rowOff>285750</xdr:rowOff>
                  </from>
                  <to>
                    <xdr:col>8</xdr:col>
                    <xdr:colOff>876300</xdr:colOff>
                    <xdr:row>22</xdr:row>
                    <xdr:rowOff>50800</xdr:rowOff>
                  </to>
                </anchor>
              </controlPr>
            </control>
          </mc:Choice>
        </mc:AlternateContent>
        <mc:AlternateContent xmlns:mc="http://schemas.openxmlformats.org/markup-compatibility/2006">
          <mc:Choice Requires="x14">
            <control shapeId="47109" r:id="rId63" name="Check Box 5">
              <controlPr defaultSize="0" autoFill="0" autoLine="0" autoPict="0">
                <anchor moveWithCells="1">
                  <from>
                    <xdr:col>9</xdr:col>
                    <xdr:colOff>508000</xdr:colOff>
                    <xdr:row>20</xdr:row>
                    <xdr:rowOff>285750</xdr:rowOff>
                  </from>
                  <to>
                    <xdr:col>10</xdr:col>
                    <xdr:colOff>0</xdr:colOff>
                    <xdr:row>22</xdr:row>
                    <xdr:rowOff>50800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F578-0963-4FA7-B64E-B63F3FAE508A}">
  <sheetPr codeName="Sheet13">
    <tabColor theme="5" tint="-0.249977111117893"/>
  </sheetPr>
  <dimension ref="A1:J27"/>
  <sheetViews>
    <sheetView zoomScaleNormal="100" workbookViewId="0">
      <selection activeCell="D4" sqref="D4"/>
    </sheetView>
  </sheetViews>
  <sheetFormatPr defaultColWidth="9.1796875" defaultRowHeight="14.5" x14ac:dyDescent="0.35"/>
  <cols>
    <col min="1" max="1" width="3.7265625" style="3" customWidth="1"/>
    <col min="2" max="3" width="18.54296875" style="3" customWidth="1"/>
    <col min="4" max="4" width="14.26953125" style="3" customWidth="1"/>
    <col min="5" max="5" width="18.54296875" style="3" customWidth="1"/>
    <col min="6" max="6" width="33.7265625" style="3" customWidth="1"/>
    <col min="7" max="7" width="24" style="3" customWidth="1"/>
    <col min="8" max="8" width="11.81640625" style="3" customWidth="1"/>
    <col min="9" max="10" width="18.54296875" style="3" customWidth="1"/>
    <col min="11" max="11" width="3.7265625" style="3" customWidth="1"/>
    <col min="12" max="16384" width="9.1796875" style="3"/>
  </cols>
  <sheetData>
    <row r="1" spans="1:10" ht="18.5" x14ac:dyDescent="0.45">
      <c r="A1" s="73" t="s">
        <v>120</v>
      </c>
      <c r="B1" s="85"/>
      <c r="C1" s="85"/>
    </row>
    <row r="2" spans="1:10" x14ac:dyDescent="0.35">
      <c r="A2" s="3" t="s">
        <v>84</v>
      </c>
    </row>
    <row r="3" spans="1:10" ht="15" customHeight="1" x14ac:dyDescent="0.35">
      <c r="B3" s="7"/>
      <c r="C3" s="5"/>
    </row>
    <row r="4" spans="1:10" ht="45" customHeight="1" x14ac:dyDescent="0.35">
      <c r="B4" s="53" t="s">
        <v>121</v>
      </c>
      <c r="C4" s="53" t="s">
        <v>92</v>
      </c>
      <c r="D4" s="53" t="s">
        <v>444</v>
      </c>
      <c r="E4" s="53" t="s">
        <v>122</v>
      </c>
      <c r="F4" s="53" t="s">
        <v>123</v>
      </c>
      <c r="G4" s="53" t="s">
        <v>124</v>
      </c>
      <c r="H4" s="53" t="s">
        <v>125</v>
      </c>
      <c r="I4" s="53" t="s">
        <v>126</v>
      </c>
      <c r="J4" s="53" t="s">
        <v>127</v>
      </c>
    </row>
    <row r="5" spans="1:10" ht="15" customHeight="1" x14ac:dyDescent="0.35">
      <c r="B5" s="9"/>
      <c r="C5" s="9"/>
      <c r="D5" s="68"/>
      <c r="E5" s="9"/>
      <c r="F5" s="9"/>
      <c r="G5" s="9"/>
      <c r="H5" s="9"/>
      <c r="I5" s="9"/>
      <c r="J5" s="9"/>
    </row>
    <row r="6" spans="1:10" ht="15" customHeight="1" x14ac:dyDescent="0.35">
      <c r="B6" s="9"/>
      <c r="C6" s="9"/>
      <c r="D6" s="68"/>
      <c r="E6" s="9"/>
      <c r="F6" s="9"/>
      <c r="G6" s="9"/>
      <c r="H6" s="9"/>
      <c r="I6" s="9"/>
      <c r="J6" s="9"/>
    </row>
    <row r="7" spans="1:10" ht="15" customHeight="1" x14ac:dyDescent="0.35">
      <c r="B7" s="9"/>
      <c r="C7" s="9"/>
      <c r="D7" s="68"/>
      <c r="E7" s="9"/>
      <c r="F7" s="9"/>
      <c r="G7" s="9"/>
      <c r="H7" s="9"/>
      <c r="I7" s="9"/>
      <c r="J7" s="9"/>
    </row>
    <row r="8" spans="1:10" ht="15" customHeight="1" x14ac:dyDescent="0.35">
      <c r="B8" s="9"/>
      <c r="C8" s="9"/>
      <c r="D8" s="68"/>
      <c r="E8" s="9"/>
      <c r="F8" s="9"/>
      <c r="G8" s="9"/>
      <c r="H8" s="9"/>
      <c r="I8" s="9"/>
      <c r="J8" s="9"/>
    </row>
    <row r="9" spans="1:10" ht="15" customHeight="1" x14ac:dyDescent="0.35">
      <c r="B9" s="9"/>
      <c r="C9" s="9"/>
      <c r="D9" s="68"/>
      <c r="E9" s="9"/>
      <c r="F9" s="9"/>
      <c r="G9" s="9"/>
      <c r="H9" s="9"/>
      <c r="I9" s="9"/>
      <c r="J9" s="9"/>
    </row>
    <row r="10" spans="1:10" ht="15" customHeight="1" x14ac:dyDescent="0.35">
      <c r="B10" s="9"/>
      <c r="C10" s="9"/>
      <c r="D10" s="68"/>
      <c r="E10" s="9"/>
      <c r="F10" s="9"/>
      <c r="G10" s="9"/>
      <c r="H10" s="9"/>
      <c r="I10" s="9"/>
      <c r="J10" s="9"/>
    </row>
    <row r="11" spans="1:10" ht="15" customHeight="1" x14ac:dyDescent="0.35">
      <c r="B11" s="9"/>
      <c r="C11" s="9"/>
      <c r="D11" s="68"/>
      <c r="E11" s="9"/>
      <c r="F11" s="9"/>
      <c r="G11" s="9"/>
      <c r="H11" s="9"/>
      <c r="I11" s="9"/>
      <c r="J11" s="9"/>
    </row>
    <row r="12" spans="1:10" ht="15" customHeight="1" x14ac:dyDescent="0.35">
      <c r="B12" s="9"/>
      <c r="C12" s="9"/>
      <c r="D12" s="68"/>
      <c r="E12" s="9"/>
      <c r="F12" s="9"/>
      <c r="G12" s="9"/>
      <c r="H12" s="9"/>
      <c r="I12" s="9"/>
      <c r="J12" s="9"/>
    </row>
    <row r="13" spans="1:10" ht="15" customHeight="1" x14ac:dyDescent="0.35">
      <c r="B13" s="9"/>
      <c r="C13" s="9"/>
      <c r="D13" s="68"/>
      <c r="E13" s="9"/>
      <c r="F13" s="9"/>
      <c r="G13" s="9"/>
      <c r="H13" s="9"/>
      <c r="I13" s="9"/>
      <c r="J13" s="9"/>
    </row>
    <row r="14" spans="1:10" ht="15" customHeight="1" x14ac:dyDescent="0.35">
      <c r="B14" s="9"/>
      <c r="C14" s="9"/>
      <c r="D14" s="68"/>
      <c r="E14" s="9"/>
      <c r="F14" s="9"/>
      <c r="G14" s="9"/>
      <c r="H14" s="9"/>
      <c r="I14" s="9"/>
      <c r="J14" s="9"/>
    </row>
    <row r="15" spans="1:10" ht="15" customHeight="1" x14ac:dyDescent="0.35">
      <c r="B15" s="9"/>
      <c r="C15" s="9"/>
      <c r="D15" s="68"/>
      <c r="E15" s="9"/>
      <c r="F15" s="9"/>
      <c r="G15" s="9"/>
      <c r="H15" s="9"/>
      <c r="I15" s="9"/>
      <c r="J15" s="9"/>
    </row>
    <row r="16" spans="1:10" ht="15" customHeight="1" x14ac:dyDescent="0.35">
      <c r="B16" s="9"/>
      <c r="C16" s="9"/>
      <c r="D16" s="68"/>
      <c r="E16" s="9"/>
      <c r="F16" s="9"/>
      <c r="G16" s="9"/>
      <c r="H16" s="9"/>
      <c r="I16" s="9"/>
      <c r="J16" s="9"/>
    </row>
    <row r="17" spans="2:10" ht="15" customHeight="1" x14ac:dyDescent="0.35">
      <c r="B17" s="9"/>
      <c r="C17" s="9"/>
      <c r="D17" s="68"/>
      <c r="E17" s="9"/>
      <c r="F17" s="9"/>
      <c r="G17" s="9"/>
      <c r="H17" s="9"/>
      <c r="I17" s="9"/>
      <c r="J17" s="9"/>
    </row>
    <row r="18" spans="2:10" ht="15" customHeight="1" x14ac:dyDescent="0.35">
      <c r="B18" s="9"/>
      <c r="C18" s="9"/>
      <c r="D18" s="68"/>
      <c r="E18" s="9"/>
      <c r="F18" s="9"/>
      <c r="G18" s="9"/>
      <c r="H18" s="9"/>
      <c r="I18" s="9"/>
      <c r="J18" s="9"/>
    </row>
    <row r="19" spans="2:10" ht="15" customHeight="1" x14ac:dyDescent="0.35">
      <c r="B19" s="9"/>
      <c r="C19" s="9"/>
      <c r="D19" s="68"/>
      <c r="E19" s="9"/>
      <c r="F19" s="9"/>
      <c r="G19" s="9"/>
      <c r="H19" s="9"/>
      <c r="I19" s="9"/>
      <c r="J19" s="9"/>
    </row>
    <row r="20" spans="2:10" ht="15" customHeight="1" x14ac:dyDescent="0.35">
      <c r="B20" s="9"/>
      <c r="C20" s="9"/>
      <c r="D20" s="68"/>
      <c r="E20" s="9"/>
      <c r="F20" s="9"/>
      <c r="G20" s="9"/>
      <c r="H20" s="9"/>
      <c r="I20" s="9"/>
      <c r="J20" s="9"/>
    </row>
    <row r="21" spans="2:10" ht="15" customHeight="1" x14ac:dyDescent="0.35">
      <c r="B21" s="9"/>
      <c r="C21" s="9"/>
      <c r="D21" s="68"/>
      <c r="E21" s="9"/>
      <c r="F21" s="9"/>
      <c r="G21" s="9"/>
      <c r="H21" s="9"/>
      <c r="I21" s="9"/>
      <c r="J21" s="9"/>
    </row>
    <row r="22" spans="2:10" ht="15" customHeight="1" x14ac:dyDescent="0.35">
      <c r="B22" s="9"/>
      <c r="C22" s="9"/>
      <c r="D22" s="68"/>
      <c r="E22" s="9"/>
      <c r="F22" s="9"/>
      <c r="G22" s="9"/>
      <c r="H22" s="9"/>
      <c r="I22" s="9"/>
      <c r="J22" s="9"/>
    </row>
    <row r="23" spans="2:10" ht="15" customHeight="1" x14ac:dyDescent="0.35">
      <c r="B23" s="9"/>
      <c r="C23" s="9"/>
      <c r="D23" s="68"/>
      <c r="E23" s="9"/>
      <c r="F23" s="9"/>
      <c r="G23" s="9"/>
      <c r="H23" s="9"/>
      <c r="I23" s="9"/>
      <c r="J23" s="9"/>
    </row>
    <row r="24" spans="2:10" ht="15" customHeight="1" x14ac:dyDescent="0.35">
      <c r="B24" s="9"/>
      <c r="C24" s="9"/>
      <c r="D24" s="68"/>
      <c r="E24" s="9"/>
      <c r="F24" s="9"/>
      <c r="G24" s="9"/>
      <c r="H24" s="9"/>
      <c r="I24" s="9"/>
      <c r="J24" s="9"/>
    </row>
    <row r="25" spans="2:10" ht="15" customHeight="1" x14ac:dyDescent="0.35">
      <c r="B25" s="9"/>
      <c r="C25" s="9"/>
      <c r="D25" s="68"/>
      <c r="E25" s="9"/>
      <c r="F25" s="9"/>
      <c r="G25" s="9"/>
      <c r="H25" s="9"/>
      <c r="I25" s="9"/>
      <c r="J25" s="9"/>
    </row>
    <row r="26" spans="2:10" ht="15" customHeight="1" x14ac:dyDescent="0.35">
      <c r="B26" s="9"/>
      <c r="C26" s="9"/>
      <c r="D26" s="68"/>
      <c r="E26" s="9"/>
      <c r="F26" s="9"/>
      <c r="G26" s="9"/>
      <c r="H26" s="9"/>
      <c r="I26" s="9"/>
      <c r="J26" s="9"/>
    </row>
    <row r="27" spans="2:10" ht="15" customHeight="1" x14ac:dyDescent="0.35"/>
  </sheetData>
  <pageMargins left="0.7" right="0.7" top="0.75" bottom="0.75" header="0.3" footer="0.3"/>
  <pageSetup scale="69" orientation="landscape" horizontalDpi="300" verticalDpi="300"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D35B0714-7C11-4206-91B4-4DEC8C9C6F4B}">
          <x14:formula1>
            <xm:f>'Greenhouse Fertilization Record'!$B$5:$B$23</xm:f>
          </x14:formula1>
          <xm:sqref>B5:B26</xm:sqref>
        </x14:dataValidation>
        <x14:dataValidation type="list" allowBlank="1" showInputMessage="1" showErrorMessage="1" xr:uid="{837BE7F8-8517-4603-B371-486F89552DB4}">
          <x14:formula1>
            <xm:f>'Greenhouse Fertilization Record'!$C$5:$C$23</xm:f>
          </x14:formula1>
          <xm:sqref>C5:C26</xm:sqref>
        </x14:dataValidation>
        <x14:dataValidation type="list" allowBlank="1" showInputMessage="1" showErrorMessage="1" xr:uid="{231AB334-5B4F-472D-82EB-091BED154DE9}">
          <x14:formula1>
            <xm:f>'CPA Applicator &amp; Info Rec '!$C$7:$C$16</xm:f>
          </x14:formula1>
          <xm:sqref>E5:E26</xm:sqref>
        </x14:dataValidation>
        <x14:dataValidation type="list" allowBlank="1" showInputMessage="1" showErrorMessage="1" xr:uid="{C23A894A-291F-4857-A6D9-C7D8571A4CC9}">
          <x14:formula1>
            <xm:f>'CPA Applicator &amp; Info Rec '!$C$21:$C$50</xm:f>
          </x14:formula1>
          <xm:sqref>F5:F26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BFB7F-2227-4B17-B645-858B4B791D33}">
  <sheetPr codeName="Sheet15">
    <tabColor theme="5" tint="-0.249977111117893"/>
  </sheetPr>
  <dimension ref="A1:K22"/>
  <sheetViews>
    <sheetView topLeftCell="D1" zoomScaleNormal="100" workbookViewId="0">
      <selection activeCell="C5" sqref="C5"/>
    </sheetView>
  </sheetViews>
  <sheetFormatPr defaultColWidth="9.1796875" defaultRowHeight="14.5" x14ac:dyDescent="0.35"/>
  <cols>
    <col min="1" max="1" width="3.7265625" style="3" customWidth="1"/>
    <col min="2" max="4" width="18.54296875" style="3" customWidth="1"/>
    <col min="5" max="5" width="35.81640625" style="3" customWidth="1"/>
    <col min="6" max="6" width="25" style="3" customWidth="1"/>
    <col min="7" max="10" width="18.54296875" style="3" customWidth="1"/>
    <col min="11" max="11" width="18.1796875" style="3" customWidth="1"/>
    <col min="12" max="12" width="3.7265625" style="3" customWidth="1"/>
    <col min="13" max="16384" width="9.1796875" style="3"/>
  </cols>
  <sheetData>
    <row r="1" spans="1:11" ht="18.5" x14ac:dyDescent="0.45">
      <c r="A1" s="73" t="s">
        <v>29</v>
      </c>
      <c r="B1" s="85"/>
      <c r="C1" s="85"/>
    </row>
    <row r="2" spans="1:11" x14ac:dyDescent="0.35">
      <c r="A2" s="3" t="s">
        <v>84</v>
      </c>
    </row>
    <row r="3" spans="1:11" ht="15" customHeight="1" x14ac:dyDescent="0.35">
      <c r="B3" s="7"/>
      <c r="C3" s="5"/>
    </row>
    <row r="4" spans="1:11" ht="29" x14ac:dyDescent="0.35">
      <c r="B4" s="53" t="s">
        <v>85</v>
      </c>
      <c r="C4" s="53" t="s">
        <v>450</v>
      </c>
      <c r="D4" s="53" t="s">
        <v>122</v>
      </c>
      <c r="E4" s="53" t="s">
        <v>124</v>
      </c>
      <c r="F4" s="53" t="s">
        <v>128</v>
      </c>
      <c r="G4" s="53" t="s">
        <v>129</v>
      </c>
      <c r="H4" s="53" t="s">
        <v>126</v>
      </c>
      <c r="I4" s="53" t="s">
        <v>130</v>
      </c>
      <c r="J4" s="53" t="s">
        <v>127</v>
      </c>
      <c r="K4" s="53" t="s">
        <v>131</v>
      </c>
    </row>
    <row r="5" spans="1:11" ht="15" customHeight="1" x14ac:dyDescent="0.35">
      <c r="B5" s="9"/>
      <c r="C5" s="68"/>
      <c r="D5" s="9"/>
      <c r="E5" s="9"/>
      <c r="F5" s="9"/>
      <c r="G5" s="9"/>
      <c r="H5" s="9"/>
      <c r="I5" s="9"/>
      <c r="J5" s="9"/>
      <c r="K5" s="9"/>
    </row>
    <row r="6" spans="1:11" ht="15" customHeight="1" x14ac:dyDescent="0.35">
      <c r="B6" s="9"/>
      <c r="C6" s="68"/>
      <c r="D6" s="9"/>
      <c r="E6" s="9"/>
      <c r="F6" s="9"/>
      <c r="G6" s="9"/>
      <c r="H6" s="9"/>
      <c r="I6" s="9"/>
      <c r="J6" s="9"/>
      <c r="K6" s="9"/>
    </row>
    <row r="7" spans="1:11" ht="15" customHeight="1" x14ac:dyDescent="0.35">
      <c r="B7" s="9"/>
      <c r="C7" s="68"/>
      <c r="D7" s="9"/>
      <c r="E7" s="9"/>
      <c r="F7" s="9"/>
      <c r="G7" s="9"/>
      <c r="H7" s="9"/>
      <c r="I7" s="9"/>
      <c r="J7" s="9"/>
      <c r="K7" s="9"/>
    </row>
    <row r="8" spans="1:11" ht="15" customHeight="1" x14ac:dyDescent="0.35">
      <c r="B8" s="9"/>
      <c r="C8" s="68"/>
      <c r="D8" s="9"/>
      <c r="E8" s="9"/>
      <c r="F8" s="9"/>
      <c r="G8" s="9"/>
      <c r="H8" s="9"/>
      <c r="I8" s="9"/>
      <c r="J8" s="9"/>
      <c r="K8" s="9"/>
    </row>
    <row r="9" spans="1:11" ht="15" customHeight="1" x14ac:dyDescent="0.35">
      <c r="B9" s="9"/>
      <c r="C9" s="68"/>
      <c r="D9" s="9"/>
      <c r="E9" s="9"/>
      <c r="F9" s="9"/>
      <c r="G9" s="9"/>
      <c r="H9" s="9"/>
      <c r="I9" s="9"/>
      <c r="J9" s="9"/>
      <c r="K9" s="9"/>
    </row>
    <row r="10" spans="1:11" ht="15" customHeight="1" x14ac:dyDescent="0.35">
      <c r="B10" s="9"/>
      <c r="C10" s="68"/>
      <c r="D10" s="9"/>
      <c r="E10" s="9"/>
      <c r="F10" s="9"/>
      <c r="G10" s="9"/>
      <c r="H10" s="9"/>
      <c r="I10" s="9"/>
      <c r="J10" s="9"/>
      <c r="K10" s="9"/>
    </row>
    <row r="11" spans="1:11" ht="15" customHeight="1" x14ac:dyDescent="0.35">
      <c r="B11" s="9"/>
      <c r="C11" s="68"/>
      <c r="D11" s="9"/>
      <c r="E11" s="9"/>
      <c r="F11" s="9"/>
      <c r="G11" s="9"/>
      <c r="H11" s="9"/>
      <c r="I11" s="9"/>
      <c r="J11" s="9"/>
      <c r="K11" s="9"/>
    </row>
    <row r="12" spans="1:11" ht="15" customHeight="1" x14ac:dyDescent="0.35">
      <c r="B12" s="9"/>
      <c r="C12" s="68"/>
      <c r="D12" s="9"/>
      <c r="E12" s="9"/>
      <c r="F12" s="9"/>
      <c r="G12" s="9"/>
      <c r="H12" s="9"/>
      <c r="I12" s="9"/>
      <c r="J12" s="9"/>
      <c r="K12" s="9"/>
    </row>
    <row r="13" spans="1:11" ht="15" customHeight="1" x14ac:dyDescent="0.35">
      <c r="B13" s="9"/>
      <c r="C13" s="68"/>
      <c r="D13" s="9"/>
      <c r="E13" s="9"/>
      <c r="F13" s="9"/>
      <c r="G13" s="9"/>
      <c r="H13" s="9"/>
      <c r="I13" s="9"/>
      <c r="J13" s="9"/>
      <c r="K13" s="9"/>
    </row>
    <row r="14" spans="1:11" ht="15" customHeight="1" x14ac:dyDescent="0.35">
      <c r="B14" s="9"/>
      <c r="C14" s="68"/>
      <c r="D14" s="9"/>
      <c r="E14" s="9"/>
      <c r="F14" s="9"/>
      <c r="G14" s="9"/>
      <c r="H14" s="9"/>
      <c r="I14" s="9"/>
      <c r="J14" s="9"/>
      <c r="K14" s="9"/>
    </row>
    <row r="15" spans="1:11" ht="15" customHeight="1" x14ac:dyDescent="0.35">
      <c r="B15" s="9"/>
      <c r="C15" s="68"/>
      <c r="D15" s="9"/>
      <c r="E15" s="9"/>
      <c r="F15" s="9"/>
      <c r="G15" s="9"/>
      <c r="H15" s="9"/>
      <c r="I15" s="9"/>
      <c r="J15" s="9"/>
      <c r="K15" s="9"/>
    </row>
    <row r="16" spans="1:11" ht="15" customHeight="1" x14ac:dyDescent="0.35">
      <c r="B16" s="9"/>
      <c r="C16" s="68"/>
      <c r="D16" s="9"/>
      <c r="E16" s="9"/>
      <c r="F16" s="9"/>
      <c r="G16" s="9"/>
      <c r="H16" s="9"/>
      <c r="I16" s="9"/>
      <c r="J16" s="9"/>
      <c r="K16" s="9"/>
    </row>
    <row r="17" spans="2:11" ht="15" customHeight="1" x14ac:dyDescent="0.35">
      <c r="B17" s="9"/>
      <c r="C17" s="68"/>
      <c r="D17" s="9"/>
      <c r="E17" s="9"/>
      <c r="F17" s="9"/>
      <c r="G17" s="9"/>
      <c r="H17" s="9"/>
      <c r="I17" s="9"/>
      <c r="J17" s="9"/>
      <c r="K17" s="9"/>
    </row>
    <row r="18" spans="2:11" ht="15" customHeight="1" x14ac:dyDescent="0.35">
      <c r="B18" s="9"/>
      <c r="C18" s="68"/>
      <c r="D18" s="9"/>
      <c r="E18" s="9"/>
      <c r="F18" s="9"/>
      <c r="G18" s="9"/>
      <c r="H18" s="9"/>
      <c r="I18" s="9"/>
      <c r="J18" s="9"/>
      <c r="K18" s="9"/>
    </row>
    <row r="19" spans="2:11" ht="15" customHeight="1" x14ac:dyDescent="0.35">
      <c r="B19" s="9"/>
      <c r="C19" s="68"/>
      <c r="D19" s="9"/>
      <c r="E19" s="9"/>
      <c r="F19" s="9"/>
      <c r="G19" s="9"/>
      <c r="H19" s="9"/>
      <c r="I19" s="9"/>
      <c r="J19" s="9"/>
      <c r="K19" s="9"/>
    </row>
    <row r="20" spans="2:11" ht="15" customHeight="1" x14ac:dyDescent="0.35">
      <c r="B20" s="9"/>
      <c r="C20" s="68"/>
      <c r="D20" s="9"/>
      <c r="E20" s="9"/>
      <c r="F20" s="9"/>
      <c r="G20" s="9"/>
      <c r="H20" s="9"/>
      <c r="I20" s="9"/>
      <c r="J20" s="9"/>
      <c r="K20" s="9"/>
    </row>
    <row r="21" spans="2:11" ht="15" customHeight="1" x14ac:dyDescent="0.35">
      <c r="B21" s="9"/>
      <c r="C21" s="68"/>
      <c r="D21" s="9"/>
      <c r="E21" s="9"/>
      <c r="F21" s="9"/>
      <c r="G21" s="9"/>
      <c r="H21" s="9"/>
      <c r="I21" s="9"/>
      <c r="J21" s="9"/>
      <c r="K21" s="9"/>
    </row>
    <row r="22" spans="2:11" ht="15" customHeight="1" x14ac:dyDescent="0.35">
      <c r="B22" s="9"/>
      <c r="C22" s="68"/>
      <c r="D22" s="9"/>
      <c r="E22" s="9"/>
      <c r="F22" s="9"/>
      <c r="G22" s="9"/>
      <c r="H22" s="9"/>
      <c r="I22" s="9"/>
      <c r="J22" s="9"/>
      <c r="K22" s="9"/>
    </row>
  </sheetData>
  <pageMargins left="0.7" right="0.7" top="0.75" bottom="0.75" header="0.3" footer="0.3"/>
  <pageSetup scale="57" orientation="landscape" horizontalDpi="300" verticalDpi="300"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CB644C0-7282-433C-8D34-75E599557C5A}">
          <x14:formula1>
            <xm:f>'FieldTract ID Records'!$B$5:$B$34</xm:f>
          </x14:formula1>
          <xm:sqref>B5:B22</xm:sqref>
        </x14:dataValidation>
        <x14:dataValidation type="list" allowBlank="1" showInputMessage="1" showErrorMessage="1" xr:uid="{A94E7D0B-1BA7-4E2A-B437-257DFD5B8B13}">
          <x14:formula1>
            <xm:f>'CPA Applicator &amp; Info Rec '!$C$7:$C$16</xm:f>
          </x14:formula1>
          <xm:sqref>D5:D22</xm:sqref>
        </x14:dataValidation>
        <x14:dataValidation type="list" allowBlank="1" showInputMessage="1" showErrorMessage="1" xr:uid="{176F996D-B1B2-46E8-BF2B-B8F2BFA52975}">
          <x14:formula1>
            <xm:f>'CPA Applicator &amp; Info Rec '!$C$21:$C$50</xm:f>
          </x14:formula1>
          <xm:sqref>F5:F22</xm:sqref>
        </x14:dataValidation>
        <x14:dataValidation type="list" allowBlank="1" showInputMessage="1" showErrorMessage="1" xr:uid="{73BB5F8D-E01C-4C95-91BA-C2274973BC5D}">
          <x14:formula1>
            <xm:f>'DropDown References'!$D$28:$D$29</xm:f>
          </x14:formula1>
          <xm:sqref>K5:K22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EFAF8-A626-4D52-B856-4F7CD3FD459B}">
  <sheetPr codeName="Sheet23">
    <tabColor theme="5" tint="-0.249977111117893"/>
  </sheetPr>
  <dimension ref="A1:L20"/>
  <sheetViews>
    <sheetView topLeftCell="A3" zoomScaleNormal="100" workbookViewId="0">
      <selection activeCell="H6" sqref="H6"/>
    </sheetView>
  </sheetViews>
  <sheetFormatPr defaultColWidth="9.1796875" defaultRowHeight="14.5" x14ac:dyDescent="0.35"/>
  <cols>
    <col min="1" max="1" width="3.7265625" style="3" customWidth="1"/>
    <col min="2" max="8" width="23.1796875" style="3" customWidth="1"/>
    <col min="9" max="9" width="3.7265625" style="3" customWidth="1"/>
    <col min="10" max="16384" width="9.1796875" style="3"/>
  </cols>
  <sheetData>
    <row r="1" spans="1:12" ht="18.5" x14ac:dyDescent="0.45">
      <c r="A1" s="73" t="s">
        <v>31</v>
      </c>
      <c r="B1" s="85"/>
      <c r="C1" s="85"/>
    </row>
    <row r="2" spans="1:12" x14ac:dyDescent="0.35">
      <c r="A2" s="3" t="s">
        <v>84</v>
      </c>
    </row>
    <row r="3" spans="1:12" ht="15" customHeight="1" x14ac:dyDescent="0.35">
      <c r="B3" s="7"/>
      <c r="C3" s="5"/>
    </row>
    <row r="4" spans="1:12" ht="42.75" customHeight="1" x14ac:dyDescent="0.35">
      <c r="A4" s="55"/>
      <c r="B4" s="219" t="s">
        <v>132</v>
      </c>
      <c r="C4" s="219"/>
      <c r="D4" s="219"/>
      <c r="E4" s="219"/>
      <c r="F4" s="219"/>
      <c r="G4" s="219"/>
      <c r="H4" s="219"/>
      <c r="I4" s="56"/>
      <c r="J4" s="56"/>
      <c r="K4" s="56"/>
      <c r="L4" s="56"/>
    </row>
    <row r="5" spans="1:12" ht="5.15" customHeight="1" x14ac:dyDescent="0.35"/>
    <row r="6" spans="1:12" s="6" customFormat="1" ht="29" x14ac:dyDescent="0.35">
      <c r="B6" s="54"/>
      <c r="C6" s="53" t="s">
        <v>451</v>
      </c>
      <c r="D6" s="53" t="s">
        <v>451</v>
      </c>
      <c r="E6" s="53" t="s">
        <v>451</v>
      </c>
      <c r="F6" s="53" t="s">
        <v>451</v>
      </c>
      <c r="G6" s="53" t="s">
        <v>451</v>
      </c>
      <c r="H6" s="53" t="s">
        <v>451</v>
      </c>
    </row>
    <row r="7" spans="1:12" s="6" customFormat="1" ht="43.5" customHeight="1" x14ac:dyDescent="0.35">
      <c r="B7" s="53" t="s">
        <v>133</v>
      </c>
      <c r="C7" s="87"/>
      <c r="D7" s="87"/>
      <c r="E7" s="87"/>
      <c r="F7" s="87"/>
      <c r="G7" s="87"/>
      <c r="H7" s="87"/>
    </row>
    <row r="8" spans="1:12" s="6" customFormat="1" ht="43.5" customHeight="1" x14ac:dyDescent="0.35">
      <c r="B8" s="53" t="s">
        <v>134</v>
      </c>
      <c r="C8" s="87"/>
      <c r="D8" s="87"/>
      <c r="E8" s="87"/>
      <c r="F8" s="87"/>
      <c r="G8" s="87"/>
      <c r="H8" s="87"/>
    </row>
    <row r="9" spans="1:12" s="6" customFormat="1" ht="43.5" customHeight="1" x14ac:dyDescent="0.35">
      <c r="B9" s="53" t="s">
        <v>135</v>
      </c>
      <c r="C9" s="87"/>
      <c r="D9" s="87"/>
      <c r="E9" s="87"/>
      <c r="F9" s="87"/>
      <c r="G9" s="87"/>
      <c r="H9" s="87"/>
    </row>
    <row r="10" spans="1:12" s="6" customFormat="1" ht="43.5" customHeight="1" x14ac:dyDescent="0.35">
      <c r="B10" s="53" t="s">
        <v>136</v>
      </c>
      <c r="C10" s="87"/>
      <c r="D10" s="87"/>
      <c r="E10" s="87"/>
      <c r="F10" s="87"/>
      <c r="G10" s="87"/>
      <c r="H10" s="87"/>
    </row>
    <row r="11" spans="1:12" s="6" customFormat="1" ht="43.5" customHeight="1" x14ac:dyDescent="0.35">
      <c r="B11" s="53" t="s">
        <v>137</v>
      </c>
      <c r="C11" s="135"/>
      <c r="D11" s="136"/>
      <c r="E11" s="136"/>
      <c r="F11" s="136"/>
      <c r="G11" s="136"/>
      <c r="H11" s="136"/>
    </row>
    <row r="12" spans="1:12" s="6" customFormat="1" ht="43.5" customHeight="1" x14ac:dyDescent="0.35">
      <c r="B12" s="53" t="s">
        <v>138</v>
      </c>
      <c r="C12" s="137"/>
      <c r="D12" s="137"/>
      <c r="E12" s="137"/>
      <c r="F12" s="137"/>
      <c r="G12" s="137"/>
      <c r="H12" s="137"/>
    </row>
    <row r="13" spans="1:12" s="6" customFormat="1" ht="43.5" customHeight="1" x14ac:dyDescent="0.35">
      <c r="B13" s="53" t="s">
        <v>139</v>
      </c>
      <c r="C13" s="137"/>
      <c r="D13" s="137"/>
      <c r="E13" s="137"/>
      <c r="F13" s="137"/>
      <c r="G13" s="137"/>
      <c r="H13" s="137"/>
    </row>
    <row r="14" spans="1:12" s="6" customFormat="1" ht="43.5" customHeight="1" x14ac:dyDescent="0.35">
      <c r="B14" s="53" t="s">
        <v>140</v>
      </c>
      <c r="C14" s="137"/>
      <c r="D14" s="137"/>
      <c r="E14" s="137"/>
      <c r="F14" s="137"/>
      <c r="G14" s="137"/>
      <c r="H14" s="137"/>
    </row>
    <row r="15" spans="1:12" s="6" customFormat="1" ht="43.5" customHeight="1" x14ac:dyDescent="0.35">
      <c r="B15" s="53" t="s">
        <v>141</v>
      </c>
      <c r="C15" s="137"/>
      <c r="D15" s="137"/>
      <c r="E15" s="137"/>
      <c r="F15" s="137"/>
      <c r="G15" s="137"/>
      <c r="H15" s="137"/>
    </row>
    <row r="17" s="3" customFormat="1" x14ac:dyDescent="0.35"/>
    <row r="18" s="3" customFormat="1" x14ac:dyDescent="0.35"/>
    <row r="19" s="3" customFormat="1" x14ac:dyDescent="0.35"/>
    <row r="20" s="3" customFormat="1" x14ac:dyDescent="0.35"/>
  </sheetData>
  <mergeCells count="1">
    <mergeCell ref="B4:H4"/>
  </mergeCells>
  <pageMargins left="0.7" right="0.7" top="0.75" bottom="0.75" header="0.3" footer="0.3"/>
  <pageSetup scale="73" orientation="landscape" horizontalDpi="300" verticalDpi="300" r:id="rId1"/>
  <colBreaks count="1" manualBreakCount="1">
    <brk id="9"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9348B-95DE-42ED-837B-EBD0E0F08F3A}">
  <sheetPr codeName="Sheet25">
    <tabColor rgb="FF003300"/>
  </sheetPr>
  <dimension ref="A1:M36"/>
  <sheetViews>
    <sheetView topLeftCell="A6" zoomScaleNormal="100" workbookViewId="0">
      <selection activeCell="A10" sqref="A10"/>
    </sheetView>
  </sheetViews>
  <sheetFormatPr defaultColWidth="9.1796875" defaultRowHeight="14.5" x14ac:dyDescent="0.35"/>
  <cols>
    <col min="1" max="1" width="3.7265625" style="3" customWidth="1"/>
    <col min="2" max="2" width="18.7265625" style="58" customWidth="1"/>
    <col min="3" max="3" width="16.81640625" style="3" bestFit="1" customWidth="1"/>
    <col min="4" max="4" width="18.7265625" style="3" customWidth="1"/>
    <col min="5" max="7" width="20.7265625" style="3" customWidth="1"/>
    <col min="8" max="8" width="15.7265625" style="3" customWidth="1"/>
    <col min="9" max="9" width="3.7265625" style="3" customWidth="1"/>
    <col min="10" max="10" width="9.1796875" style="3"/>
    <col min="11" max="13" width="32.26953125" style="3" customWidth="1"/>
    <col min="14" max="16384" width="9.1796875" style="3"/>
  </cols>
  <sheetData>
    <row r="1" spans="1:13" ht="18.5" x14ac:dyDescent="0.45">
      <c r="A1" s="73" t="s">
        <v>38</v>
      </c>
      <c r="B1" s="85"/>
      <c r="C1" s="85"/>
    </row>
    <row r="2" spans="1:13" ht="14.5" customHeight="1" x14ac:dyDescent="0.35">
      <c r="A2" s="3" t="s">
        <v>84</v>
      </c>
      <c r="B2" s="3"/>
      <c r="J2" s="224" t="s">
        <v>142</v>
      </c>
      <c r="K2" s="225"/>
      <c r="L2" s="226"/>
    </row>
    <row r="3" spans="1:13" ht="15" customHeight="1" x14ac:dyDescent="0.35">
      <c r="B3" s="7"/>
      <c r="C3" s="5"/>
      <c r="J3" s="227"/>
      <c r="K3" s="228"/>
      <c r="L3" s="229"/>
    </row>
    <row r="4" spans="1:13" ht="20.25" customHeight="1" x14ac:dyDescent="0.35">
      <c r="B4" s="220" t="s">
        <v>143</v>
      </c>
      <c r="C4" s="220"/>
      <c r="D4" s="220"/>
      <c r="E4" s="220"/>
      <c r="F4" s="220"/>
      <c r="G4" s="220"/>
      <c r="H4" s="220"/>
      <c r="J4" s="230" t="s">
        <v>517</v>
      </c>
      <c r="K4" s="303"/>
      <c r="L4" s="304"/>
    </row>
    <row r="5" spans="1:13" ht="26.25" customHeight="1" x14ac:dyDescent="0.35">
      <c r="B5" s="221"/>
      <c r="C5" s="222"/>
      <c r="D5" s="222"/>
      <c r="E5" s="222"/>
      <c r="F5" s="222"/>
      <c r="G5" s="222"/>
      <c r="H5" s="223"/>
      <c r="J5" s="143"/>
      <c r="K5" s="141"/>
      <c r="L5" s="142"/>
    </row>
    <row r="6" spans="1:13" ht="50.15" customHeight="1" x14ac:dyDescent="0.35">
      <c r="B6" s="220" t="s">
        <v>144</v>
      </c>
      <c r="C6" s="220"/>
      <c r="D6" s="220"/>
      <c r="E6" s="220"/>
      <c r="F6" s="220"/>
      <c r="G6" s="220"/>
      <c r="H6" s="220"/>
      <c r="J6" s="231" t="s">
        <v>145</v>
      </c>
      <c r="K6" s="232"/>
      <c r="L6" s="233"/>
    </row>
    <row r="7" spans="1:13" ht="45" customHeight="1" x14ac:dyDescent="0.35">
      <c r="B7" s="219" t="s">
        <v>146</v>
      </c>
      <c r="C7" s="219"/>
      <c r="D7" s="219"/>
      <c r="E7" s="219"/>
      <c r="F7" s="219"/>
      <c r="G7" s="219"/>
      <c r="H7" s="219"/>
    </row>
    <row r="8" spans="1:13" ht="5.15" customHeight="1" x14ac:dyDescent="0.35">
      <c r="K8" s="88"/>
      <c r="L8" s="88"/>
      <c r="M8" s="88"/>
    </row>
    <row r="9" spans="1:13" ht="29" x14ac:dyDescent="0.35">
      <c r="B9" s="53" t="s">
        <v>147</v>
      </c>
      <c r="C9" s="57" t="s">
        <v>148</v>
      </c>
      <c r="D9" s="57" t="s">
        <v>149</v>
      </c>
      <c r="E9" s="57" t="s">
        <v>150</v>
      </c>
      <c r="F9" s="57" t="s">
        <v>151</v>
      </c>
      <c r="G9" s="57" t="s">
        <v>152</v>
      </c>
      <c r="H9" s="57" t="s">
        <v>452</v>
      </c>
      <c r="K9" s="220"/>
      <c r="L9" s="220"/>
      <c r="M9" s="88"/>
    </row>
    <row r="10" spans="1:13" ht="15" customHeight="1" x14ac:dyDescent="0.35">
      <c r="B10" s="89"/>
      <c r="C10" s="90"/>
      <c r="D10" s="90"/>
      <c r="E10" s="90"/>
      <c r="F10" s="90"/>
      <c r="G10" s="109"/>
      <c r="H10" s="91"/>
      <c r="K10" s="220"/>
      <c r="L10" s="220"/>
      <c r="M10" s="88"/>
    </row>
    <row r="11" spans="1:13" ht="15" customHeight="1" x14ac:dyDescent="0.35">
      <c r="B11" s="89"/>
      <c r="C11" s="90"/>
      <c r="D11" s="90"/>
      <c r="E11" s="90"/>
      <c r="F11" s="90"/>
      <c r="G11" s="109"/>
      <c r="H11" s="91"/>
      <c r="K11" s="220"/>
      <c r="L11" s="220"/>
      <c r="M11" s="88"/>
    </row>
    <row r="12" spans="1:13" ht="15" customHeight="1" x14ac:dyDescent="0.35">
      <c r="B12" s="89"/>
      <c r="C12" s="90"/>
      <c r="D12" s="90"/>
      <c r="E12" s="90"/>
      <c r="F12" s="90"/>
      <c r="G12" s="109"/>
      <c r="H12" s="91"/>
      <c r="K12" s="220"/>
      <c r="L12" s="220"/>
      <c r="M12" s="88"/>
    </row>
    <row r="13" spans="1:13" ht="15" customHeight="1" x14ac:dyDescent="0.35">
      <c r="B13" s="89"/>
      <c r="C13" s="90"/>
      <c r="D13" s="90"/>
      <c r="E13" s="90"/>
      <c r="F13" s="90"/>
      <c r="G13" s="109"/>
      <c r="H13" s="91"/>
    </row>
    <row r="14" spans="1:13" ht="15" customHeight="1" x14ac:dyDescent="0.35">
      <c r="B14" s="89"/>
      <c r="C14" s="90"/>
      <c r="D14" s="90"/>
      <c r="E14" s="90"/>
      <c r="F14" s="90"/>
      <c r="G14" s="109"/>
      <c r="H14" s="91"/>
    </row>
    <row r="15" spans="1:13" ht="15" customHeight="1" x14ac:dyDescent="0.35">
      <c r="B15" s="89"/>
      <c r="C15" s="90"/>
      <c r="D15" s="90"/>
      <c r="E15" s="90"/>
      <c r="F15" s="90"/>
      <c r="G15" s="109"/>
      <c r="H15" s="91"/>
    </row>
    <row r="16" spans="1:13" ht="15" customHeight="1" x14ac:dyDescent="0.35">
      <c r="B16" s="89"/>
      <c r="C16" s="90"/>
      <c r="D16" s="90"/>
      <c r="E16" s="90"/>
      <c r="F16" s="90"/>
      <c r="G16" s="109"/>
      <c r="H16" s="91"/>
    </row>
    <row r="17" spans="2:8" ht="15" customHeight="1" x14ac:dyDescent="0.35">
      <c r="B17" s="89"/>
      <c r="C17" s="90"/>
      <c r="D17" s="90"/>
      <c r="E17" s="90"/>
      <c r="F17" s="90"/>
      <c r="G17" s="109"/>
      <c r="H17" s="91"/>
    </row>
    <row r="18" spans="2:8" ht="15" customHeight="1" x14ac:dyDescent="0.35">
      <c r="B18" s="89"/>
      <c r="C18" s="90"/>
      <c r="D18" s="90"/>
      <c r="E18" s="90"/>
      <c r="F18" s="90"/>
      <c r="G18" s="109"/>
      <c r="H18" s="91"/>
    </row>
    <row r="19" spans="2:8" ht="15" customHeight="1" x14ac:dyDescent="0.35">
      <c r="B19" s="89"/>
      <c r="C19" s="90"/>
      <c r="D19" s="90"/>
      <c r="E19" s="90"/>
      <c r="F19" s="90"/>
      <c r="G19" s="109"/>
      <c r="H19" s="91"/>
    </row>
    <row r="20" spans="2:8" ht="15" customHeight="1" x14ac:dyDescent="0.35">
      <c r="B20" s="89"/>
      <c r="C20" s="90"/>
      <c r="D20" s="90"/>
      <c r="E20" s="90"/>
      <c r="F20" s="90"/>
      <c r="G20" s="109"/>
      <c r="H20" s="91"/>
    </row>
    <row r="21" spans="2:8" ht="15" customHeight="1" x14ac:dyDescent="0.35">
      <c r="B21" s="89"/>
      <c r="C21" s="90"/>
      <c r="D21" s="90"/>
      <c r="E21" s="90"/>
      <c r="F21" s="90"/>
      <c r="G21" s="109"/>
      <c r="H21" s="91"/>
    </row>
    <row r="22" spans="2:8" ht="15" customHeight="1" x14ac:dyDescent="0.35">
      <c r="B22" s="89"/>
      <c r="C22" s="90"/>
      <c r="D22" s="90"/>
      <c r="E22" s="90"/>
      <c r="F22" s="90"/>
      <c r="G22" s="109"/>
      <c r="H22" s="91"/>
    </row>
    <row r="23" spans="2:8" ht="15" customHeight="1" x14ac:dyDescent="0.35">
      <c r="B23" s="89"/>
      <c r="C23" s="90"/>
      <c r="D23" s="90"/>
      <c r="E23" s="90"/>
      <c r="F23" s="90"/>
      <c r="G23" s="109"/>
      <c r="H23" s="91"/>
    </row>
    <row r="24" spans="2:8" ht="15" customHeight="1" x14ac:dyDescent="0.35">
      <c r="B24" s="89"/>
      <c r="C24" s="90"/>
      <c r="D24" s="90"/>
      <c r="E24" s="90"/>
      <c r="F24" s="90"/>
      <c r="G24" s="109"/>
      <c r="H24" s="91"/>
    </row>
    <row r="25" spans="2:8" ht="15" customHeight="1" x14ac:dyDescent="0.35">
      <c r="B25" s="89"/>
      <c r="C25" s="90"/>
      <c r="D25" s="90"/>
      <c r="E25" s="90"/>
      <c r="F25" s="90"/>
      <c r="G25" s="109"/>
      <c r="H25" s="91"/>
    </row>
    <row r="26" spans="2:8" ht="15" customHeight="1" x14ac:dyDescent="0.35">
      <c r="B26" s="89"/>
      <c r="C26" s="90"/>
      <c r="D26" s="90"/>
      <c r="E26" s="90"/>
      <c r="F26" s="90"/>
      <c r="G26" s="109"/>
      <c r="H26" s="91"/>
    </row>
    <row r="27" spans="2:8" ht="15" customHeight="1" x14ac:dyDescent="0.35">
      <c r="B27" s="89"/>
      <c r="C27" s="90"/>
      <c r="D27" s="90"/>
      <c r="E27" s="90"/>
      <c r="F27" s="90"/>
      <c r="G27" s="109"/>
      <c r="H27" s="91"/>
    </row>
    <row r="28" spans="2:8" ht="15" customHeight="1" x14ac:dyDescent="0.35">
      <c r="B28" s="89"/>
      <c r="C28" s="90"/>
      <c r="D28" s="90"/>
      <c r="E28" s="90"/>
      <c r="F28" s="90"/>
      <c r="G28" s="109"/>
      <c r="H28" s="91"/>
    </row>
    <row r="29" spans="2:8" ht="15" customHeight="1" x14ac:dyDescent="0.35">
      <c r="B29" s="89"/>
      <c r="C29" s="90"/>
      <c r="D29" s="90"/>
      <c r="E29" s="90"/>
      <c r="F29" s="90"/>
      <c r="G29" s="109"/>
      <c r="H29" s="91"/>
    </row>
    <row r="30" spans="2:8" ht="15" customHeight="1" x14ac:dyDescent="0.35">
      <c r="B30" s="89"/>
      <c r="C30" s="90"/>
      <c r="D30" s="90"/>
      <c r="E30" s="90"/>
      <c r="F30" s="90"/>
      <c r="G30" s="109"/>
      <c r="H30" s="91"/>
    </row>
    <row r="31" spans="2:8" ht="15" customHeight="1" x14ac:dyDescent="0.35">
      <c r="B31" s="89"/>
      <c r="C31" s="90"/>
      <c r="D31" s="90"/>
      <c r="E31" s="90"/>
      <c r="F31" s="90"/>
      <c r="G31" s="109"/>
      <c r="H31" s="91"/>
    </row>
    <row r="32" spans="2:8" ht="15" customHeight="1" x14ac:dyDescent="0.35">
      <c r="B32" s="89"/>
      <c r="C32" s="90"/>
      <c r="D32" s="90"/>
      <c r="E32" s="90"/>
      <c r="F32" s="90"/>
      <c r="G32" s="109"/>
      <c r="H32" s="91"/>
    </row>
    <row r="33" ht="15" customHeight="1" x14ac:dyDescent="0.35"/>
    <row r="34" ht="15" customHeight="1" x14ac:dyDescent="0.35"/>
    <row r="35" ht="15" customHeight="1" x14ac:dyDescent="0.35"/>
    <row r="36" ht="15" customHeight="1" x14ac:dyDescent="0.35"/>
  </sheetData>
  <mergeCells count="9">
    <mergeCell ref="J2:L3"/>
    <mergeCell ref="J4:L4"/>
    <mergeCell ref="J6:L6"/>
    <mergeCell ref="K9:L9"/>
    <mergeCell ref="K10:L12"/>
    <mergeCell ref="B4:H4"/>
    <mergeCell ref="B7:H7"/>
    <mergeCell ref="B6:H6"/>
    <mergeCell ref="B5:H5"/>
  </mergeCells>
  <hyperlinks>
    <hyperlink ref="J4:L4" r:id="rId1" display="https://www.gapconnections.com/resources/recordkeeping" xr:uid="{C5157DDA-51C8-4D05-A77C-37CCB7920429}"/>
  </hyperlinks>
  <pageMargins left="0.7" right="0.7" top="0.75" bottom="0.75" header="0.3" footer="0.3"/>
  <pageSetup scale="84" orientation="landscape" horizontalDpi="300" verticalDpi="300" r:id="rId2"/>
  <colBreaks count="1" manualBreakCount="1">
    <brk id="8" max="32" man="1"/>
  </colBreaks>
  <drawing r:id="rId3"/>
  <extLst>
    <ext xmlns:x14="http://schemas.microsoft.com/office/spreadsheetml/2009/9/main" uri="{CCE6A557-97BC-4b89-ADB6-D9C93CAAB3DF}">
      <x14:dataValidations xmlns:xm="http://schemas.microsoft.com/office/excel/2006/main" count="4">
        <x14:dataValidation type="list" allowBlank="1" showInputMessage="1" showErrorMessage="1" xr:uid="{8686F761-E280-4026-8EFC-6C2E5CBD60CF}">
          <x14:formula1>
            <xm:f>'Greenhouse Fertilization Record'!$B$5:$B$23</xm:f>
          </x14:formula1>
          <xm:sqref>B10:B32</xm:sqref>
        </x14:dataValidation>
        <x14:dataValidation type="list" allowBlank="1" showInputMessage="1" showErrorMessage="1" xr:uid="{7FC410C1-6AF2-493F-B8F0-FAC8C9084989}">
          <x14:formula1>
            <xm:f>'Greenhouse Fertilization Record'!$C$5:$C$23</xm:f>
          </x14:formula1>
          <xm:sqref>C10:C32</xm:sqref>
        </x14:dataValidation>
        <x14:dataValidation type="list" allowBlank="1" showInputMessage="1" showErrorMessage="1" xr:uid="{415D4F0C-8EAD-4120-9247-A464521FFC20}">
          <x14:formula1>
            <xm:f>'DropDown References'!$B$18:$B$19</xm:f>
          </x14:formula1>
          <xm:sqref>D10:D32</xm:sqref>
        </x14:dataValidation>
        <x14:dataValidation type="list" allowBlank="1" showInputMessage="1" showErrorMessage="1" xr:uid="{1A908DBF-29A5-4CE0-B0CA-70ECDA7CBAEA}">
          <x14:formula1>
            <xm:f>'DropDown References'!$B$3:$B$4</xm:f>
          </x14:formula1>
          <xm:sqref>G10:G32</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5A83C-72FA-4786-914F-83F338E4BF55}">
  <sheetPr codeName="Sheet26">
    <tabColor rgb="FF003300"/>
    <pageSetUpPr fitToPage="1"/>
  </sheetPr>
  <dimension ref="A1:M51"/>
  <sheetViews>
    <sheetView zoomScaleNormal="100" workbookViewId="0">
      <selection activeCell="F7" sqref="F7"/>
    </sheetView>
  </sheetViews>
  <sheetFormatPr defaultColWidth="9.1796875" defaultRowHeight="14.5" x14ac:dyDescent="0.35"/>
  <cols>
    <col min="1" max="1" width="3.7265625" style="3" customWidth="1"/>
    <col min="2" max="5" width="21.1796875" style="3" customWidth="1"/>
    <col min="6" max="6" width="35.54296875" style="3" customWidth="1"/>
    <col min="7" max="7" width="9" style="3" customWidth="1"/>
    <col min="8" max="13" width="9.1796875" style="3"/>
    <col min="14" max="14" width="3.7265625" style="3" customWidth="1"/>
    <col min="15" max="16384" width="9.1796875" style="3"/>
  </cols>
  <sheetData>
    <row r="1" spans="1:13" ht="18.5" x14ac:dyDescent="0.45">
      <c r="A1" s="73" t="s">
        <v>153</v>
      </c>
      <c r="B1" s="85"/>
      <c r="C1" s="85"/>
    </row>
    <row r="2" spans="1:13" x14ac:dyDescent="0.35">
      <c r="A2" s="3" t="s">
        <v>84</v>
      </c>
    </row>
    <row r="3" spans="1:13" ht="15" customHeight="1" x14ac:dyDescent="0.35">
      <c r="B3" s="7"/>
      <c r="C3" s="5"/>
    </row>
    <row r="4" spans="1:13" ht="29" x14ac:dyDescent="0.35">
      <c r="B4" s="62" t="s">
        <v>154</v>
      </c>
      <c r="C4" s="63"/>
      <c r="D4" s="54" t="s">
        <v>155</v>
      </c>
      <c r="E4" s="9"/>
      <c r="F4" s="64" t="s">
        <v>156</v>
      </c>
      <c r="G4" s="9"/>
    </row>
    <row r="5" spans="1:13" ht="15" thickBot="1" x14ac:dyDescent="0.4"/>
    <row r="6" spans="1:13" ht="45" customHeight="1" thickBot="1" x14ac:dyDescent="0.4">
      <c r="B6" s="53" t="s">
        <v>85</v>
      </c>
      <c r="C6" s="53" t="s">
        <v>453</v>
      </c>
      <c r="D6" s="53" t="s">
        <v>148</v>
      </c>
      <c r="E6" s="53" t="s">
        <v>454</v>
      </c>
      <c r="F6" s="53" t="s">
        <v>471</v>
      </c>
      <c r="H6" s="235" t="s">
        <v>157</v>
      </c>
      <c r="I6" s="236"/>
      <c r="J6" s="236"/>
      <c r="K6" s="236"/>
      <c r="L6" s="236"/>
      <c r="M6" s="237"/>
    </row>
    <row r="7" spans="1:13" x14ac:dyDescent="0.35">
      <c r="B7" s="90"/>
      <c r="C7" s="91"/>
      <c r="D7" s="90"/>
      <c r="E7" s="91"/>
      <c r="F7" s="90"/>
      <c r="H7" s="244"/>
      <c r="I7" s="245"/>
      <c r="J7" s="245"/>
      <c r="K7" s="245"/>
      <c r="L7" s="245"/>
      <c r="M7" s="246"/>
    </row>
    <row r="8" spans="1:13" ht="15" thickBot="1" x14ac:dyDescent="0.4">
      <c r="B8" s="90"/>
      <c r="C8" s="91"/>
      <c r="D8" s="90"/>
      <c r="E8" s="91"/>
      <c r="F8" s="90"/>
      <c r="H8" s="247"/>
      <c r="I8" s="248"/>
      <c r="J8" s="248"/>
      <c r="K8" s="248"/>
      <c r="L8" s="248"/>
      <c r="M8" s="249"/>
    </row>
    <row r="9" spans="1:13" ht="15" thickBot="1" x14ac:dyDescent="0.4">
      <c r="B9" s="90"/>
      <c r="C9" s="91"/>
      <c r="D9" s="90"/>
      <c r="E9" s="91"/>
      <c r="F9" s="90"/>
      <c r="H9" s="59" t="s">
        <v>158</v>
      </c>
      <c r="I9" s="60"/>
      <c r="J9" s="60"/>
      <c r="K9" s="60"/>
      <c r="L9" s="60"/>
      <c r="M9" s="61"/>
    </row>
    <row r="10" spans="1:13" x14ac:dyDescent="0.35">
      <c r="B10" s="90"/>
      <c r="C10" s="91"/>
      <c r="D10" s="90"/>
      <c r="E10" s="91"/>
      <c r="F10" s="90"/>
      <c r="H10" s="238"/>
      <c r="I10" s="239"/>
      <c r="J10" s="239"/>
      <c r="K10" s="239"/>
      <c r="L10" s="239"/>
      <c r="M10" s="240"/>
    </row>
    <row r="11" spans="1:13" ht="15" thickBot="1" x14ac:dyDescent="0.4">
      <c r="B11" s="90"/>
      <c r="C11" s="91"/>
      <c r="D11" s="90"/>
      <c r="E11" s="91"/>
      <c r="F11" s="90"/>
      <c r="H11" s="241"/>
      <c r="I11" s="242"/>
      <c r="J11" s="242"/>
      <c r="K11" s="242"/>
      <c r="L11" s="242"/>
      <c r="M11" s="243"/>
    </row>
    <row r="12" spans="1:13" ht="15" thickBot="1" x14ac:dyDescent="0.4">
      <c r="B12" s="90"/>
      <c r="C12" s="91"/>
      <c r="D12" s="90"/>
      <c r="E12" s="91"/>
      <c r="F12" s="90"/>
      <c r="H12" s="59" t="s">
        <v>159</v>
      </c>
      <c r="I12" s="60"/>
      <c r="J12" s="60"/>
      <c r="K12" s="60"/>
      <c r="L12" s="60"/>
      <c r="M12" s="61"/>
    </row>
    <row r="13" spans="1:13" x14ac:dyDescent="0.35">
      <c r="B13" s="90"/>
      <c r="C13" s="91"/>
      <c r="D13" s="90"/>
      <c r="E13" s="91"/>
      <c r="F13" s="90"/>
      <c r="H13" s="238"/>
      <c r="I13" s="239"/>
      <c r="J13" s="239"/>
      <c r="K13" s="239"/>
      <c r="L13" s="239"/>
      <c r="M13" s="240"/>
    </row>
    <row r="14" spans="1:13" ht="15" thickBot="1" x14ac:dyDescent="0.4">
      <c r="B14" s="90"/>
      <c r="C14" s="91"/>
      <c r="D14" s="90"/>
      <c r="E14" s="91"/>
      <c r="F14" s="90"/>
      <c r="H14" s="241"/>
      <c r="I14" s="242"/>
      <c r="J14" s="242"/>
      <c r="K14" s="242"/>
      <c r="L14" s="242"/>
      <c r="M14" s="243"/>
    </row>
    <row r="15" spans="1:13" ht="15" thickBot="1" x14ac:dyDescent="0.4">
      <c r="B15" s="90"/>
      <c r="C15" s="91"/>
      <c r="D15" s="90"/>
      <c r="E15" s="91"/>
      <c r="F15" s="90"/>
      <c r="H15" s="59" t="s">
        <v>160</v>
      </c>
      <c r="I15" s="60"/>
      <c r="J15" s="60"/>
      <c r="K15" s="60"/>
      <c r="L15" s="60"/>
      <c r="M15" s="61"/>
    </row>
    <row r="16" spans="1:13" x14ac:dyDescent="0.35">
      <c r="B16" s="90"/>
      <c r="C16" s="91"/>
      <c r="D16" s="90"/>
      <c r="E16" s="91"/>
      <c r="F16" s="90"/>
      <c r="H16" s="238"/>
      <c r="I16" s="239"/>
      <c r="J16" s="239"/>
      <c r="K16" s="239"/>
      <c r="L16" s="239"/>
      <c r="M16" s="240"/>
    </row>
    <row r="17" spans="2:13" ht="15" thickBot="1" x14ac:dyDescent="0.4">
      <c r="B17" s="90"/>
      <c r="C17" s="91"/>
      <c r="D17" s="90"/>
      <c r="E17" s="91"/>
      <c r="F17" s="90"/>
      <c r="H17" s="241"/>
      <c r="I17" s="242"/>
      <c r="J17" s="242"/>
      <c r="K17" s="242"/>
      <c r="L17" s="242"/>
      <c r="M17" s="243"/>
    </row>
    <row r="18" spans="2:13" ht="15" thickBot="1" x14ac:dyDescent="0.4">
      <c r="B18" s="90"/>
      <c r="C18" s="91"/>
      <c r="D18" s="90"/>
      <c r="E18" s="91"/>
      <c r="F18" s="90"/>
      <c r="H18" s="59" t="s">
        <v>161</v>
      </c>
      <c r="I18" s="60"/>
      <c r="J18" s="60"/>
      <c r="K18" s="60"/>
      <c r="L18" s="60"/>
      <c r="M18" s="61"/>
    </row>
    <row r="19" spans="2:13" x14ac:dyDescent="0.35">
      <c r="B19" s="90"/>
      <c r="C19" s="91"/>
      <c r="D19" s="90"/>
      <c r="E19" s="91"/>
      <c r="F19" s="90"/>
      <c r="H19" s="238"/>
      <c r="I19" s="239"/>
      <c r="J19" s="239"/>
      <c r="K19" s="239"/>
      <c r="L19" s="239"/>
      <c r="M19" s="240"/>
    </row>
    <row r="20" spans="2:13" ht="15" thickBot="1" x14ac:dyDescent="0.4">
      <c r="B20" s="90"/>
      <c r="C20" s="91"/>
      <c r="D20" s="90"/>
      <c r="E20" s="91"/>
      <c r="F20" s="90"/>
      <c r="H20" s="241"/>
      <c r="I20" s="242"/>
      <c r="J20" s="242"/>
      <c r="K20" s="242"/>
      <c r="L20" s="242"/>
      <c r="M20" s="243"/>
    </row>
    <row r="21" spans="2:13" ht="15" thickBot="1" x14ac:dyDescent="0.4">
      <c r="B21" s="90"/>
      <c r="C21" s="91"/>
      <c r="D21" s="90"/>
      <c r="E21" s="91"/>
      <c r="F21" s="90"/>
      <c r="H21" s="59" t="s">
        <v>162</v>
      </c>
      <c r="I21" s="60"/>
      <c r="J21" s="60"/>
      <c r="K21" s="60"/>
      <c r="L21" s="60"/>
      <c r="M21" s="61"/>
    </row>
    <row r="22" spans="2:13" x14ac:dyDescent="0.35">
      <c r="B22" s="90"/>
      <c r="C22" s="91"/>
      <c r="D22" s="90"/>
      <c r="E22" s="91"/>
      <c r="F22" s="90"/>
      <c r="H22" s="238"/>
      <c r="I22" s="239"/>
      <c r="J22" s="239"/>
      <c r="K22" s="239"/>
      <c r="L22" s="239"/>
      <c r="M22" s="240"/>
    </row>
    <row r="23" spans="2:13" ht="18.75" customHeight="1" thickBot="1" x14ac:dyDescent="0.4">
      <c r="B23" s="90"/>
      <c r="C23" s="91"/>
      <c r="D23" s="90"/>
      <c r="E23" s="91"/>
      <c r="F23" s="90"/>
      <c r="H23" s="241"/>
      <c r="I23" s="242"/>
      <c r="J23" s="242"/>
      <c r="K23" s="242"/>
      <c r="L23" s="242"/>
      <c r="M23" s="243"/>
    </row>
    <row r="24" spans="2:13" x14ac:dyDescent="0.35">
      <c r="B24" s="90"/>
      <c r="C24" s="91"/>
      <c r="D24" s="90"/>
      <c r="E24" s="91"/>
      <c r="F24" s="90"/>
    </row>
    <row r="26" spans="2:13" x14ac:dyDescent="0.35">
      <c r="B26" s="234"/>
      <c r="C26" s="234"/>
      <c r="D26" s="234"/>
      <c r="E26" s="234"/>
      <c r="F26" s="234"/>
    </row>
    <row r="28" spans="2:13" x14ac:dyDescent="0.35">
      <c r="B28" s="234"/>
      <c r="C28" s="234"/>
      <c r="D28" s="234"/>
      <c r="E28" s="234"/>
      <c r="F28" s="234"/>
    </row>
    <row r="30" spans="2:13" x14ac:dyDescent="0.35">
      <c r="B30" s="234"/>
      <c r="C30" s="234"/>
      <c r="D30" s="234"/>
      <c r="E30" s="234"/>
      <c r="F30" s="234"/>
    </row>
    <row r="32" spans="2:13" x14ac:dyDescent="0.35">
      <c r="B32" s="234"/>
      <c r="C32" s="234"/>
      <c r="D32" s="234"/>
      <c r="E32" s="234"/>
      <c r="F32" s="234"/>
    </row>
    <row r="48" spans="2:6" ht="23.5" x14ac:dyDescent="0.55000000000000004">
      <c r="B48" s="44"/>
      <c r="C48" s="44"/>
      <c r="D48" s="44"/>
      <c r="E48" s="44"/>
      <c r="F48" s="44"/>
    </row>
    <row r="49" spans="2:6" ht="23.5" x14ac:dyDescent="0.55000000000000004">
      <c r="B49" s="44"/>
      <c r="C49" s="44"/>
      <c r="D49" s="44"/>
      <c r="E49" s="44"/>
      <c r="F49" s="44"/>
    </row>
    <row r="50" spans="2:6" ht="23.5" x14ac:dyDescent="0.55000000000000004">
      <c r="B50" s="44"/>
      <c r="C50" s="44"/>
      <c r="D50" s="44"/>
      <c r="E50" s="44"/>
      <c r="F50" s="44"/>
    </row>
    <row r="51" spans="2:6" ht="23.5" x14ac:dyDescent="0.55000000000000004">
      <c r="B51" s="44"/>
      <c r="C51" s="44"/>
      <c r="D51" s="44"/>
      <c r="E51" s="44"/>
      <c r="F51" s="44"/>
    </row>
  </sheetData>
  <mergeCells count="11">
    <mergeCell ref="B32:F32"/>
    <mergeCell ref="H6:M6"/>
    <mergeCell ref="H10:M11"/>
    <mergeCell ref="B26:F26"/>
    <mergeCell ref="B28:F28"/>
    <mergeCell ref="B30:F30"/>
    <mergeCell ref="H7:M8"/>
    <mergeCell ref="H13:M14"/>
    <mergeCell ref="H16:M17"/>
    <mergeCell ref="H19:M20"/>
    <mergeCell ref="H22:M23"/>
  </mergeCells>
  <pageMargins left="0.7" right="0.7" top="0.75" bottom="0.75" header="0.3" footer="0.3"/>
  <pageSetup scale="63" orientation="landscape" horizontalDpi="300" verticalDpi="300" r:id="rId1"/>
  <rowBreaks count="1" manualBreakCount="1">
    <brk id="27" max="1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3BCAAA7A-C943-467E-9415-F766E15F69D7}">
          <x14:formula1>
            <xm:f>'FieldTract ID Records'!$B$5:$B$34</xm:f>
          </x14:formula1>
          <xm:sqref>B7:B24</xm:sqref>
        </x14:dataValidation>
        <x14:dataValidation type="list" allowBlank="1" showInputMessage="1" showErrorMessage="1" xr:uid="{E643C6D4-1C1F-4169-98C9-52023050646C}">
          <x14:formula1>
            <xm:f>'Greenhouse Fertilization Record'!$C$5:$C$23</xm:f>
          </x14:formula1>
          <xm:sqref>D7:D24</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theme="9" tint="-0.249977111117893"/>
  </sheetPr>
  <dimension ref="A1:F40"/>
  <sheetViews>
    <sheetView showGridLines="0" zoomScaleNormal="100" workbookViewId="0"/>
  </sheetViews>
  <sheetFormatPr defaultColWidth="9.1796875" defaultRowHeight="14.5" x14ac:dyDescent="0.35"/>
  <cols>
    <col min="1" max="1" width="3.7265625" style="3" customWidth="1"/>
    <col min="2" max="2" width="15.54296875" style="3" customWidth="1"/>
    <col min="3" max="3" width="21.26953125" style="3" customWidth="1"/>
    <col min="4" max="5" width="22.81640625" style="3" customWidth="1"/>
    <col min="6" max="6" width="30.81640625" style="3" customWidth="1"/>
    <col min="7" max="7" width="3.7265625" style="3" customWidth="1"/>
    <col min="8" max="8" width="19.26953125" style="3" customWidth="1"/>
    <col min="9" max="9" width="24.7265625" style="3" customWidth="1"/>
    <col min="10" max="10" width="27.7265625" style="3" customWidth="1"/>
    <col min="11" max="11" width="30.453125" style="3" customWidth="1"/>
    <col min="12" max="16384" width="9.1796875" style="3"/>
  </cols>
  <sheetData>
    <row r="1" spans="1:6" ht="18.5" x14ac:dyDescent="0.45">
      <c r="A1" s="73" t="s">
        <v>2</v>
      </c>
      <c r="B1" s="85"/>
      <c r="C1" s="85"/>
    </row>
    <row r="2" spans="1:6" x14ac:dyDescent="0.35">
      <c r="A2" s="3" t="s">
        <v>84</v>
      </c>
    </row>
    <row r="3" spans="1:6" ht="15" customHeight="1" x14ac:dyDescent="0.35">
      <c r="B3" s="7"/>
      <c r="C3" s="5"/>
    </row>
    <row r="4" spans="1:6" ht="30" customHeight="1" x14ac:dyDescent="0.35">
      <c r="B4" s="53" t="s">
        <v>163</v>
      </c>
      <c r="C4" s="53" t="s">
        <v>164</v>
      </c>
      <c r="D4" s="53" t="s">
        <v>66</v>
      </c>
      <c r="E4" s="53" t="s">
        <v>165</v>
      </c>
      <c r="F4" s="53" t="s">
        <v>166</v>
      </c>
    </row>
    <row r="5" spans="1:6" ht="15" customHeight="1" x14ac:dyDescent="0.35">
      <c r="B5" s="9"/>
      <c r="C5" s="9"/>
      <c r="D5" s="9"/>
      <c r="E5" s="9"/>
      <c r="F5" s="9"/>
    </row>
    <row r="6" spans="1:6" ht="15" customHeight="1" x14ac:dyDescent="0.35">
      <c r="B6" s="9"/>
      <c r="C6" s="9"/>
      <c r="D6" s="9"/>
      <c r="E6" s="9"/>
      <c r="F6" s="9"/>
    </row>
    <row r="7" spans="1:6" ht="15" customHeight="1" x14ac:dyDescent="0.35">
      <c r="B7" s="9"/>
      <c r="C7" s="9"/>
      <c r="D7" s="9"/>
      <c r="E7" s="9"/>
      <c r="F7" s="9"/>
    </row>
    <row r="8" spans="1:6" ht="15" customHeight="1" x14ac:dyDescent="0.35">
      <c r="B8" s="9"/>
      <c r="C8" s="9"/>
      <c r="D8" s="9"/>
      <c r="E8" s="9"/>
      <c r="F8" s="9"/>
    </row>
    <row r="9" spans="1:6" ht="15" customHeight="1" x14ac:dyDescent="0.35">
      <c r="B9" s="9"/>
      <c r="C9" s="9"/>
      <c r="D9" s="9"/>
      <c r="E9" s="9"/>
      <c r="F9" s="9"/>
    </row>
    <row r="10" spans="1:6" ht="15" customHeight="1" x14ac:dyDescent="0.35">
      <c r="B10" s="9"/>
      <c r="C10" s="9"/>
      <c r="D10" s="9"/>
      <c r="E10" s="9"/>
      <c r="F10" s="9"/>
    </row>
    <row r="11" spans="1:6" ht="15" customHeight="1" x14ac:dyDescent="0.35">
      <c r="B11" s="9"/>
      <c r="C11" s="9"/>
      <c r="D11" s="9"/>
      <c r="E11" s="9"/>
      <c r="F11" s="9"/>
    </row>
    <row r="12" spans="1:6" ht="15" customHeight="1" x14ac:dyDescent="0.35">
      <c r="B12" s="9"/>
      <c r="C12" s="9"/>
      <c r="D12" s="9"/>
      <c r="E12" s="9"/>
      <c r="F12" s="9"/>
    </row>
    <row r="13" spans="1:6" ht="15" customHeight="1" x14ac:dyDescent="0.35">
      <c r="B13" s="9"/>
      <c r="C13" s="9"/>
      <c r="D13" s="9"/>
      <c r="E13" s="9"/>
      <c r="F13" s="9"/>
    </row>
    <row r="14" spans="1:6" ht="15" customHeight="1" x14ac:dyDescent="0.35">
      <c r="B14" s="9"/>
      <c r="C14" s="9"/>
      <c r="D14" s="9"/>
      <c r="E14" s="9"/>
      <c r="F14" s="9"/>
    </row>
    <row r="15" spans="1:6" ht="15" customHeight="1" x14ac:dyDescent="0.35">
      <c r="B15" s="9"/>
      <c r="C15" s="9"/>
      <c r="D15" s="9"/>
      <c r="E15" s="9"/>
      <c r="F15" s="9"/>
    </row>
    <row r="16" spans="1:6" ht="15" customHeight="1" x14ac:dyDescent="0.35">
      <c r="B16" s="9"/>
      <c r="C16" s="9"/>
      <c r="D16" s="9"/>
      <c r="E16" s="9"/>
      <c r="F16" s="9"/>
    </row>
    <row r="17" spans="2:6" ht="15" customHeight="1" x14ac:dyDescent="0.35">
      <c r="B17" s="9"/>
      <c r="C17" s="9"/>
      <c r="D17" s="9"/>
      <c r="E17" s="9"/>
      <c r="F17" s="9"/>
    </row>
    <row r="18" spans="2:6" ht="15" customHeight="1" x14ac:dyDescent="0.35">
      <c r="B18" s="9"/>
      <c r="C18" s="9"/>
      <c r="D18" s="9"/>
      <c r="E18" s="9"/>
      <c r="F18" s="9"/>
    </row>
    <row r="19" spans="2:6" ht="15" customHeight="1" x14ac:dyDescent="0.35">
      <c r="B19" s="9"/>
      <c r="C19" s="9"/>
      <c r="D19" s="9"/>
      <c r="E19" s="9"/>
      <c r="F19" s="9"/>
    </row>
    <row r="20" spans="2:6" ht="15" customHeight="1" x14ac:dyDescent="0.35">
      <c r="B20" s="9"/>
      <c r="C20" s="9"/>
      <c r="D20" s="9"/>
      <c r="E20" s="9"/>
      <c r="F20" s="9"/>
    </row>
    <row r="21" spans="2:6" ht="15" customHeight="1" x14ac:dyDescent="0.35">
      <c r="B21" s="9"/>
      <c r="C21" s="9"/>
      <c r="D21" s="9"/>
      <c r="E21" s="9"/>
      <c r="F21" s="9"/>
    </row>
    <row r="22" spans="2:6" ht="15" customHeight="1" x14ac:dyDescent="0.35">
      <c r="B22" s="9"/>
      <c r="C22" s="9"/>
      <c r="D22" s="9"/>
      <c r="E22" s="9"/>
      <c r="F22" s="9"/>
    </row>
    <row r="23" spans="2:6" ht="15" customHeight="1" x14ac:dyDescent="0.35">
      <c r="B23" s="9"/>
      <c r="C23" s="9"/>
      <c r="D23" s="9"/>
      <c r="E23" s="9"/>
      <c r="F23" s="9"/>
    </row>
    <row r="24" spans="2:6" ht="15" customHeight="1" x14ac:dyDescent="0.35">
      <c r="B24" s="9"/>
      <c r="C24" s="9"/>
      <c r="D24" s="9"/>
      <c r="E24" s="9"/>
      <c r="F24" s="9"/>
    </row>
    <row r="25" spans="2:6" ht="15" customHeight="1" x14ac:dyDescent="0.35">
      <c r="B25" s="9"/>
      <c r="C25" s="9"/>
      <c r="D25" s="9"/>
      <c r="E25" s="9"/>
      <c r="F25" s="9"/>
    </row>
    <row r="26" spans="2:6" ht="15" customHeight="1" x14ac:dyDescent="0.35">
      <c r="B26" s="9"/>
      <c r="C26" s="9"/>
      <c r="D26" s="9"/>
      <c r="E26" s="9"/>
      <c r="F26" s="9"/>
    </row>
    <row r="27" spans="2:6" ht="15" customHeight="1" x14ac:dyDescent="0.35">
      <c r="B27" s="9"/>
      <c r="C27" s="9"/>
      <c r="D27" s="9"/>
      <c r="E27" s="9"/>
      <c r="F27" s="9"/>
    </row>
    <row r="28" spans="2:6" ht="15" customHeight="1" x14ac:dyDescent="0.35">
      <c r="B28" s="9"/>
      <c r="C28" s="9"/>
      <c r="D28" s="9"/>
      <c r="E28" s="9"/>
      <c r="F28" s="9"/>
    </row>
    <row r="29" spans="2:6" ht="15" customHeight="1" x14ac:dyDescent="0.35">
      <c r="B29" s="9"/>
      <c r="C29" s="9"/>
      <c r="D29" s="9"/>
      <c r="E29" s="9"/>
      <c r="F29" s="9"/>
    </row>
    <row r="30" spans="2:6" ht="15" customHeight="1" x14ac:dyDescent="0.35">
      <c r="B30" s="9"/>
      <c r="C30" s="9"/>
      <c r="D30" s="9"/>
      <c r="E30" s="9"/>
      <c r="F30" s="9"/>
    </row>
    <row r="31" spans="2:6" ht="15" customHeight="1" x14ac:dyDescent="0.35">
      <c r="B31" s="9"/>
      <c r="C31" s="9"/>
      <c r="D31" s="9"/>
      <c r="E31" s="9"/>
      <c r="F31" s="9"/>
    </row>
    <row r="32" spans="2:6" ht="15" customHeight="1" x14ac:dyDescent="0.35">
      <c r="B32" s="9"/>
      <c r="C32" s="9"/>
      <c r="D32" s="9"/>
      <c r="E32" s="9"/>
      <c r="F32" s="9"/>
    </row>
    <row r="33" spans="2:6" ht="15" customHeight="1" x14ac:dyDescent="0.35">
      <c r="B33" s="9"/>
      <c r="C33" s="9"/>
      <c r="D33" s="9"/>
      <c r="E33" s="9"/>
      <c r="F33" s="9"/>
    </row>
    <row r="34" spans="2:6" ht="15" customHeight="1" x14ac:dyDescent="0.35">
      <c r="B34" s="9"/>
      <c r="C34" s="9"/>
      <c r="D34" s="9"/>
      <c r="E34" s="9"/>
      <c r="F34" s="9"/>
    </row>
    <row r="35" spans="2:6" ht="15" customHeight="1" x14ac:dyDescent="0.35">
      <c r="B35" s="9"/>
      <c r="C35" s="9"/>
      <c r="D35" s="9"/>
      <c r="E35" s="9"/>
      <c r="F35" s="9"/>
    </row>
    <row r="36" spans="2:6" ht="15" customHeight="1" x14ac:dyDescent="0.35">
      <c r="B36" s="9"/>
      <c r="C36" s="9"/>
      <c r="D36" s="9"/>
      <c r="E36" s="9"/>
      <c r="F36" s="9"/>
    </row>
    <row r="37" spans="2:6" ht="15" customHeight="1" x14ac:dyDescent="0.35">
      <c r="B37" s="9"/>
      <c r="C37" s="9"/>
      <c r="D37" s="9"/>
      <c r="E37" s="9"/>
      <c r="F37" s="9"/>
    </row>
    <row r="38" spans="2:6" ht="15" customHeight="1" x14ac:dyDescent="0.35">
      <c r="B38" s="9"/>
      <c r="C38" s="9"/>
      <c r="D38" s="9"/>
      <c r="E38" s="9"/>
      <c r="F38" s="9"/>
    </row>
    <row r="39" spans="2:6" ht="15" customHeight="1" x14ac:dyDescent="0.35">
      <c r="B39" s="9"/>
      <c r="C39" s="9"/>
      <c r="D39" s="9"/>
      <c r="E39" s="9"/>
      <c r="F39" s="9"/>
    </row>
    <row r="40" spans="2:6" ht="15" customHeight="1" x14ac:dyDescent="0.35">
      <c r="B40" s="9"/>
      <c r="C40" s="9"/>
      <c r="D40" s="9"/>
      <c r="E40" s="9"/>
      <c r="F40" s="9"/>
    </row>
  </sheetData>
  <pageMargins left="0.7" right="0.7" top="0.75" bottom="0.75" header="0.3" footer="0.3"/>
  <pageSetup scale="84" orientation="landscape"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2000000}">
          <x14:formula1>
            <xm:f>'DropDown References'!$B$22:$B$23</xm:f>
          </x14:formula1>
          <xm:sqref>D5:D40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9" tint="-0.249977111117893"/>
  </sheetPr>
  <dimension ref="A1:I25"/>
  <sheetViews>
    <sheetView showGridLines="0" zoomScaleNormal="100" workbookViewId="0">
      <selection activeCell="I4" sqref="I4"/>
    </sheetView>
  </sheetViews>
  <sheetFormatPr defaultColWidth="9.1796875" defaultRowHeight="14.5" x14ac:dyDescent="0.35"/>
  <cols>
    <col min="1" max="1" width="3.7265625" style="3" customWidth="1"/>
    <col min="2" max="2" width="20.7265625" style="3" customWidth="1"/>
    <col min="3" max="3" width="25.81640625" style="3" customWidth="1"/>
    <col min="4" max="4" width="22.54296875" style="3" customWidth="1"/>
    <col min="5" max="5" width="20.7265625" style="3" customWidth="1"/>
    <col min="6" max="6" width="26.54296875" style="3" customWidth="1"/>
    <col min="7" max="7" width="16.453125" style="3" customWidth="1"/>
    <col min="8" max="8" width="22.81640625" style="3" customWidth="1"/>
    <col min="9" max="9" width="20.7265625" style="3" customWidth="1"/>
    <col min="10" max="10" width="3.7265625" style="3" customWidth="1"/>
    <col min="11" max="16384" width="9.1796875" style="3"/>
  </cols>
  <sheetData>
    <row r="1" spans="1:9" ht="18.5" x14ac:dyDescent="0.45">
      <c r="A1" s="73" t="s">
        <v>167</v>
      </c>
      <c r="B1" s="85"/>
      <c r="C1" s="85"/>
    </row>
    <row r="2" spans="1:9" x14ac:dyDescent="0.35">
      <c r="A2" s="3" t="s">
        <v>84</v>
      </c>
    </row>
    <row r="3" spans="1:9" ht="15" customHeight="1" x14ac:dyDescent="0.35">
      <c r="B3" s="7"/>
      <c r="C3" s="5"/>
    </row>
    <row r="4" spans="1:9" ht="38.25" customHeight="1" x14ac:dyDescent="0.35">
      <c r="B4" s="92" t="s">
        <v>455</v>
      </c>
      <c r="C4" s="92" t="s">
        <v>85</v>
      </c>
      <c r="D4" s="92" t="s">
        <v>164</v>
      </c>
      <c r="E4" s="92" t="s">
        <v>456</v>
      </c>
      <c r="F4" s="92" t="s">
        <v>457</v>
      </c>
      <c r="G4" s="93" t="s">
        <v>168</v>
      </c>
      <c r="H4" s="92" t="s">
        <v>169</v>
      </c>
      <c r="I4" s="92" t="s">
        <v>170</v>
      </c>
    </row>
    <row r="5" spans="1:9" ht="15" customHeight="1" x14ac:dyDescent="0.35">
      <c r="B5" s="16"/>
      <c r="C5" s="90"/>
      <c r="D5" s="15"/>
      <c r="E5" s="16"/>
      <c r="F5" s="16"/>
      <c r="G5" s="15"/>
      <c r="H5" s="15"/>
      <c r="I5" s="15"/>
    </row>
    <row r="6" spans="1:9" ht="15" customHeight="1" x14ac:dyDescent="0.35">
      <c r="B6" s="16"/>
      <c r="C6" s="90"/>
      <c r="D6" s="15"/>
      <c r="E6" s="16"/>
      <c r="F6" s="16"/>
      <c r="G6" s="15"/>
      <c r="H6" s="15"/>
      <c r="I6" s="15"/>
    </row>
    <row r="7" spans="1:9" ht="15" customHeight="1" x14ac:dyDescent="0.35">
      <c r="B7" s="16"/>
      <c r="C7" s="90"/>
      <c r="D7" s="15"/>
      <c r="E7" s="16"/>
      <c r="F7" s="16"/>
      <c r="G7" s="15"/>
      <c r="H7" s="15"/>
      <c r="I7" s="15"/>
    </row>
    <row r="8" spans="1:9" ht="15" customHeight="1" x14ac:dyDescent="0.35">
      <c r="B8" s="16"/>
      <c r="C8" s="90"/>
      <c r="D8" s="15"/>
      <c r="E8" s="16"/>
      <c r="F8" s="16"/>
      <c r="G8" s="15"/>
      <c r="H8" s="15"/>
      <c r="I8" s="15"/>
    </row>
    <row r="9" spans="1:9" ht="15" customHeight="1" x14ac:dyDescent="0.35">
      <c r="B9" s="16"/>
      <c r="C9" s="90"/>
      <c r="D9" s="15"/>
      <c r="E9" s="70"/>
      <c r="F9" s="70"/>
      <c r="G9" s="18"/>
      <c r="H9" s="15"/>
      <c r="I9" s="17"/>
    </row>
    <row r="10" spans="1:9" ht="15" customHeight="1" x14ac:dyDescent="0.35">
      <c r="B10" s="16"/>
      <c r="C10" s="90"/>
      <c r="D10" s="15"/>
      <c r="E10" s="16"/>
      <c r="F10" s="16"/>
      <c r="G10" s="15"/>
      <c r="H10" s="15"/>
      <c r="I10" s="15"/>
    </row>
    <row r="11" spans="1:9" ht="15" customHeight="1" x14ac:dyDescent="0.35">
      <c r="B11" s="16"/>
      <c r="C11" s="90"/>
      <c r="D11" s="15"/>
      <c r="E11" s="16"/>
      <c r="F11" s="16"/>
      <c r="G11" s="15"/>
      <c r="H11" s="15"/>
      <c r="I11" s="15"/>
    </row>
    <row r="12" spans="1:9" ht="15" customHeight="1" x14ac:dyDescent="0.35">
      <c r="B12" s="16"/>
      <c r="C12" s="90"/>
      <c r="D12" s="15"/>
      <c r="E12" s="16"/>
      <c r="F12" s="16"/>
      <c r="G12" s="15"/>
      <c r="H12" s="15"/>
      <c r="I12" s="15"/>
    </row>
    <row r="13" spans="1:9" ht="15" customHeight="1" x14ac:dyDescent="0.35">
      <c r="B13" s="16"/>
      <c r="C13" s="90"/>
      <c r="D13" s="15"/>
      <c r="E13" s="16"/>
      <c r="F13" s="16"/>
      <c r="G13" s="15"/>
      <c r="H13" s="15"/>
      <c r="I13" s="15"/>
    </row>
    <row r="14" spans="1:9" ht="15" customHeight="1" x14ac:dyDescent="0.35">
      <c r="B14" s="16"/>
      <c r="C14" s="90"/>
      <c r="D14" s="15"/>
      <c r="E14" s="16"/>
      <c r="F14" s="16"/>
      <c r="G14" s="15"/>
      <c r="H14" s="15"/>
      <c r="I14" s="15"/>
    </row>
    <row r="15" spans="1:9" ht="15" customHeight="1" x14ac:dyDescent="0.35">
      <c r="B15" s="16"/>
      <c r="C15" s="90"/>
      <c r="D15" s="15"/>
      <c r="E15" s="16"/>
      <c r="F15" s="16"/>
      <c r="G15" s="15"/>
      <c r="H15" s="15"/>
      <c r="I15" s="15"/>
    </row>
    <row r="16" spans="1:9" ht="15" customHeight="1" x14ac:dyDescent="0.35">
      <c r="B16" s="16"/>
      <c r="C16" s="90"/>
      <c r="D16" s="15"/>
      <c r="E16" s="16"/>
      <c r="F16" s="16"/>
      <c r="G16" s="15"/>
      <c r="H16" s="15"/>
      <c r="I16" s="15"/>
    </row>
    <row r="17" spans="2:9" ht="15" customHeight="1" x14ac:dyDescent="0.35">
      <c r="B17" s="16"/>
      <c r="C17" s="90"/>
      <c r="D17" s="15"/>
      <c r="E17" s="16"/>
      <c r="F17" s="16"/>
      <c r="G17" s="15"/>
      <c r="H17" s="15"/>
      <c r="I17" s="15"/>
    </row>
    <row r="18" spans="2:9" ht="15" customHeight="1" x14ac:dyDescent="0.35">
      <c r="B18" s="16"/>
      <c r="C18" s="90"/>
      <c r="D18" s="15"/>
      <c r="E18" s="16"/>
      <c r="F18" s="16"/>
      <c r="G18" s="15"/>
      <c r="H18" s="15"/>
      <c r="I18" s="15"/>
    </row>
    <row r="19" spans="2:9" ht="15" customHeight="1" x14ac:dyDescent="0.35">
      <c r="B19" s="16"/>
      <c r="C19" s="90"/>
      <c r="D19" s="15"/>
      <c r="E19" s="16"/>
      <c r="F19" s="16"/>
      <c r="G19" s="15"/>
      <c r="H19" s="15"/>
      <c r="I19" s="15"/>
    </row>
    <row r="20" spans="2:9" ht="15" customHeight="1" x14ac:dyDescent="0.35">
      <c r="B20" s="16"/>
      <c r="C20" s="90"/>
      <c r="D20" s="15"/>
      <c r="E20" s="16"/>
      <c r="F20" s="16"/>
      <c r="G20" s="15"/>
      <c r="H20" s="15"/>
      <c r="I20" s="15"/>
    </row>
    <row r="21" spans="2:9" ht="15" customHeight="1" x14ac:dyDescent="0.35">
      <c r="B21" s="16"/>
      <c r="C21" s="90"/>
      <c r="D21" s="15"/>
      <c r="E21" s="16"/>
      <c r="F21" s="16"/>
      <c r="G21" s="15"/>
      <c r="H21" s="15"/>
      <c r="I21" s="15"/>
    </row>
    <row r="22" spans="2:9" ht="15" customHeight="1" x14ac:dyDescent="0.35">
      <c r="B22" s="16"/>
      <c r="C22" s="90"/>
      <c r="D22" s="15"/>
      <c r="E22" s="16"/>
      <c r="F22" s="16"/>
      <c r="G22" s="15"/>
      <c r="H22" s="15"/>
      <c r="I22" s="15"/>
    </row>
    <row r="23" spans="2:9" ht="15" customHeight="1" x14ac:dyDescent="0.35">
      <c r="B23" s="16"/>
      <c r="C23" s="90"/>
      <c r="D23" s="15"/>
      <c r="E23" s="16"/>
      <c r="F23" s="16"/>
      <c r="G23" s="15"/>
      <c r="H23" s="15"/>
      <c r="I23" s="15"/>
    </row>
    <row r="24" spans="2:9" ht="15" customHeight="1" x14ac:dyDescent="0.35">
      <c r="B24" s="16"/>
      <c r="C24" s="90"/>
      <c r="D24" s="15"/>
      <c r="E24" s="16"/>
      <c r="F24" s="16"/>
      <c r="G24" s="15"/>
      <c r="H24" s="15"/>
      <c r="I24" s="15"/>
    </row>
    <row r="25" spans="2:9" ht="15" customHeight="1" x14ac:dyDescent="0.35">
      <c r="B25" s="16"/>
      <c r="C25" s="90"/>
      <c r="D25" s="15"/>
      <c r="E25" s="16"/>
      <c r="F25" s="16"/>
      <c r="G25" s="15"/>
      <c r="H25" s="15"/>
      <c r="I25" s="15"/>
    </row>
  </sheetData>
  <pageMargins left="0.7" right="0.7" top="0.75" bottom="0.75" header="0.3" footer="0.3"/>
  <pageSetup scale="68"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5716252D-6731-4997-B8FD-D7D4AB1EEBD2}">
          <x14:formula1>
            <xm:f>'Curing Facilities (Air)'!$C$5:$C$40</xm:f>
          </x14:formula1>
          <xm:sqref>D5:D25</xm:sqref>
        </x14:dataValidation>
        <x14:dataValidation type="list" allowBlank="1" showInputMessage="1" showErrorMessage="1" xr:uid="{3078F912-C2DE-4127-958D-9FBE8B17B1B5}">
          <x14:formula1>
            <xm:f>'DropDown References'!$D$24:$D$25</xm:f>
          </x14:formula1>
          <xm:sqref>H6:H25 H5</xm:sqref>
        </x14:dataValidation>
        <x14:dataValidation type="list" allowBlank="1" showInputMessage="1" showErrorMessage="1" xr:uid="{8607F3CB-BA52-4AEE-8710-51655103D189}">
          <x14:formula1>
            <xm:f>'FieldTract ID Records'!$B$5:$B$34</xm:f>
          </x14:formula1>
          <xm:sqref>C5:C25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theme="9" tint="-0.249977111117893"/>
  </sheetPr>
  <dimension ref="A1:F40"/>
  <sheetViews>
    <sheetView zoomScaleNormal="100" workbookViewId="0"/>
  </sheetViews>
  <sheetFormatPr defaultColWidth="9.1796875" defaultRowHeight="14.5" x14ac:dyDescent="0.35"/>
  <cols>
    <col min="1" max="1" width="3.7265625" style="3" customWidth="1"/>
    <col min="2" max="2" width="20.1796875" style="3" customWidth="1"/>
    <col min="3" max="3" width="21.26953125" style="3" customWidth="1"/>
    <col min="4" max="4" width="14.81640625" style="3" customWidth="1"/>
    <col min="5" max="5" width="17.54296875" style="3" customWidth="1"/>
    <col min="6" max="6" width="23" style="3" customWidth="1"/>
    <col min="7" max="7" width="3.7265625" style="3" customWidth="1"/>
    <col min="8" max="16384" width="9.1796875" style="3"/>
  </cols>
  <sheetData>
    <row r="1" spans="1:6" ht="18.5" x14ac:dyDescent="0.45">
      <c r="A1" s="73" t="s">
        <v>7</v>
      </c>
      <c r="B1" s="85"/>
      <c r="C1" s="85"/>
    </row>
    <row r="2" spans="1:6" x14ac:dyDescent="0.35">
      <c r="A2" s="3" t="s">
        <v>84</v>
      </c>
    </row>
    <row r="3" spans="1:6" ht="15" customHeight="1" x14ac:dyDescent="0.35">
      <c r="B3" s="7"/>
      <c r="C3" s="5"/>
    </row>
    <row r="4" spans="1:6" ht="29" x14ac:dyDescent="0.35">
      <c r="B4" s="65" t="s">
        <v>163</v>
      </c>
      <c r="C4" s="65" t="s">
        <v>164</v>
      </c>
      <c r="D4" s="66" t="s">
        <v>66</v>
      </c>
      <c r="E4" s="66" t="s">
        <v>165</v>
      </c>
      <c r="F4" s="66" t="s">
        <v>166</v>
      </c>
    </row>
    <row r="5" spans="1:6" ht="15" customHeight="1" x14ac:dyDescent="0.35">
      <c r="B5" s="9"/>
      <c r="C5" s="15"/>
      <c r="D5" s="9"/>
      <c r="E5" s="9"/>
      <c r="F5" s="9"/>
    </row>
    <row r="6" spans="1:6" ht="15" customHeight="1" x14ac:dyDescent="0.35">
      <c r="B6" s="9"/>
      <c r="C6" s="15"/>
      <c r="D6" s="9"/>
      <c r="E6" s="9"/>
      <c r="F6" s="9"/>
    </row>
    <row r="7" spans="1:6" ht="15" customHeight="1" x14ac:dyDescent="0.35">
      <c r="B7" s="9"/>
      <c r="C7" s="15"/>
      <c r="D7" s="9"/>
      <c r="E7" s="9"/>
      <c r="F7" s="9"/>
    </row>
    <row r="8" spans="1:6" ht="15" customHeight="1" x14ac:dyDescent="0.35">
      <c r="B8" s="9"/>
      <c r="C8" s="15"/>
      <c r="D8" s="9"/>
      <c r="E8" s="9"/>
      <c r="F8" s="9"/>
    </row>
    <row r="9" spans="1:6" ht="15" customHeight="1" x14ac:dyDescent="0.35">
      <c r="B9" s="9"/>
      <c r="C9" s="15"/>
      <c r="D9" s="9"/>
      <c r="E9" s="9"/>
      <c r="F9" s="9"/>
    </row>
    <row r="10" spans="1:6" ht="15" customHeight="1" x14ac:dyDescent="0.35">
      <c r="B10" s="9"/>
      <c r="C10" s="15"/>
      <c r="D10" s="9"/>
      <c r="E10" s="9"/>
      <c r="F10" s="9"/>
    </row>
    <row r="11" spans="1:6" ht="15" customHeight="1" x14ac:dyDescent="0.35">
      <c r="B11" s="9"/>
      <c r="C11" s="15"/>
      <c r="D11" s="9"/>
      <c r="E11" s="9"/>
      <c r="F11" s="9"/>
    </row>
    <row r="12" spans="1:6" ht="15" customHeight="1" x14ac:dyDescent="0.35">
      <c r="B12" s="9"/>
      <c r="C12" s="15"/>
      <c r="D12" s="9"/>
      <c r="E12" s="9"/>
      <c r="F12" s="9"/>
    </row>
    <row r="13" spans="1:6" ht="15" customHeight="1" x14ac:dyDescent="0.35">
      <c r="B13" s="9"/>
      <c r="C13" s="15"/>
      <c r="D13" s="9"/>
      <c r="E13" s="9"/>
      <c r="F13" s="9"/>
    </row>
    <row r="14" spans="1:6" ht="15" customHeight="1" x14ac:dyDescent="0.35">
      <c r="B14" s="9"/>
      <c r="C14" s="15"/>
      <c r="D14" s="9"/>
      <c r="E14" s="9"/>
      <c r="F14" s="9"/>
    </row>
    <row r="15" spans="1:6" ht="15" customHeight="1" x14ac:dyDescent="0.35">
      <c r="B15" s="9"/>
      <c r="C15" s="15"/>
      <c r="D15" s="9"/>
      <c r="E15" s="9"/>
      <c r="F15" s="9"/>
    </row>
    <row r="16" spans="1:6" ht="15" customHeight="1" x14ac:dyDescent="0.35">
      <c r="B16" s="9"/>
      <c r="C16" s="15"/>
      <c r="D16" s="9"/>
      <c r="E16" s="9"/>
      <c r="F16" s="9"/>
    </row>
    <row r="17" spans="2:6" ht="15" customHeight="1" x14ac:dyDescent="0.35">
      <c r="B17" s="9"/>
      <c r="C17" s="15"/>
      <c r="D17" s="9"/>
      <c r="E17" s="9"/>
      <c r="F17" s="9"/>
    </row>
    <row r="18" spans="2:6" ht="15" customHeight="1" x14ac:dyDescent="0.35">
      <c r="B18" s="9"/>
      <c r="C18" s="15"/>
      <c r="D18" s="9"/>
      <c r="E18" s="9"/>
      <c r="F18" s="9"/>
    </row>
    <row r="19" spans="2:6" ht="15" customHeight="1" x14ac:dyDescent="0.35">
      <c r="B19" s="9"/>
      <c r="C19" s="15"/>
      <c r="D19" s="9"/>
      <c r="E19" s="9"/>
      <c r="F19" s="9"/>
    </row>
    <row r="20" spans="2:6" ht="15" customHeight="1" x14ac:dyDescent="0.35">
      <c r="B20" s="9"/>
      <c r="C20" s="15"/>
      <c r="D20" s="9"/>
      <c r="E20" s="9"/>
      <c r="F20" s="9"/>
    </row>
    <row r="21" spans="2:6" ht="15" customHeight="1" x14ac:dyDescent="0.35">
      <c r="B21" s="9"/>
      <c r="C21" s="15"/>
      <c r="D21" s="9"/>
      <c r="E21" s="9"/>
      <c r="F21" s="9"/>
    </row>
    <row r="22" spans="2:6" ht="15" customHeight="1" x14ac:dyDescent="0.35">
      <c r="B22" s="9"/>
      <c r="C22" s="15"/>
      <c r="D22" s="9"/>
      <c r="E22" s="9"/>
      <c r="F22" s="9"/>
    </row>
    <row r="23" spans="2:6" ht="15" customHeight="1" x14ac:dyDescent="0.35">
      <c r="B23" s="9"/>
      <c r="C23" s="15"/>
      <c r="D23" s="9"/>
      <c r="E23" s="9"/>
      <c r="F23" s="9"/>
    </row>
    <row r="24" spans="2:6" ht="15" customHeight="1" x14ac:dyDescent="0.35">
      <c r="B24" s="9"/>
      <c r="C24" s="15"/>
      <c r="D24" s="9"/>
      <c r="E24" s="9"/>
      <c r="F24" s="9"/>
    </row>
    <row r="25" spans="2:6" ht="15" customHeight="1" x14ac:dyDescent="0.35">
      <c r="B25" s="9"/>
      <c r="C25" s="15"/>
      <c r="D25" s="9"/>
      <c r="E25" s="9"/>
      <c r="F25" s="9"/>
    </row>
    <row r="26" spans="2:6" ht="15" customHeight="1" x14ac:dyDescent="0.35">
      <c r="B26" s="9"/>
      <c r="C26" s="15"/>
      <c r="D26" s="9"/>
      <c r="E26" s="9"/>
      <c r="F26" s="9"/>
    </row>
    <row r="27" spans="2:6" ht="15" customHeight="1" x14ac:dyDescent="0.35">
      <c r="B27" s="9"/>
      <c r="C27" s="15"/>
      <c r="D27" s="9"/>
      <c r="E27" s="9"/>
      <c r="F27" s="9"/>
    </row>
    <row r="28" spans="2:6" ht="15" customHeight="1" x14ac:dyDescent="0.35">
      <c r="B28" s="9"/>
      <c r="C28" s="15"/>
      <c r="D28" s="9"/>
      <c r="E28" s="9"/>
      <c r="F28" s="9"/>
    </row>
    <row r="29" spans="2:6" ht="15" customHeight="1" x14ac:dyDescent="0.35">
      <c r="B29" s="9"/>
      <c r="C29" s="15"/>
      <c r="D29" s="9"/>
      <c r="E29" s="9"/>
      <c r="F29" s="9"/>
    </row>
    <row r="30" spans="2:6" ht="15" customHeight="1" x14ac:dyDescent="0.35">
      <c r="B30" s="9"/>
      <c r="C30" s="15"/>
      <c r="D30" s="9"/>
      <c r="E30" s="9"/>
      <c r="F30" s="9"/>
    </row>
    <row r="31" spans="2:6" ht="15" customHeight="1" x14ac:dyDescent="0.35">
      <c r="B31" s="9"/>
      <c r="C31" s="15"/>
      <c r="D31" s="9"/>
      <c r="E31" s="9"/>
      <c r="F31" s="9"/>
    </row>
    <row r="32" spans="2:6" ht="15" customHeight="1" x14ac:dyDescent="0.35">
      <c r="B32" s="9"/>
      <c r="C32" s="15"/>
      <c r="D32" s="9"/>
      <c r="E32" s="9"/>
      <c r="F32" s="9"/>
    </row>
    <row r="33" spans="2:6" ht="15" customHeight="1" x14ac:dyDescent="0.35">
      <c r="B33" s="9"/>
      <c r="C33" s="15"/>
      <c r="D33" s="9"/>
      <c r="E33" s="9"/>
      <c r="F33" s="9"/>
    </row>
    <row r="34" spans="2:6" ht="15" customHeight="1" x14ac:dyDescent="0.35">
      <c r="B34" s="9"/>
      <c r="C34" s="15"/>
      <c r="D34" s="9"/>
      <c r="E34" s="9"/>
      <c r="F34" s="9"/>
    </row>
    <row r="35" spans="2:6" ht="15" customHeight="1" x14ac:dyDescent="0.35">
      <c r="B35" s="9"/>
      <c r="C35" s="15"/>
      <c r="D35" s="9"/>
      <c r="E35" s="9"/>
      <c r="F35" s="9"/>
    </row>
    <row r="36" spans="2:6" ht="15" customHeight="1" x14ac:dyDescent="0.35">
      <c r="B36" s="9"/>
      <c r="C36" s="15"/>
      <c r="D36" s="9"/>
      <c r="E36" s="9"/>
      <c r="F36" s="9"/>
    </row>
    <row r="37" spans="2:6" ht="15" customHeight="1" x14ac:dyDescent="0.35">
      <c r="B37" s="9"/>
      <c r="C37" s="15"/>
      <c r="D37" s="9"/>
      <c r="E37" s="9"/>
      <c r="F37" s="9"/>
    </row>
    <row r="38" spans="2:6" ht="15" customHeight="1" x14ac:dyDescent="0.35">
      <c r="B38" s="9"/>
      <c r="C38" s="15"/>
      <c r="D38" s="9"/>
      <c r="E38" s="9"/>
      <c r="F38" s="9"/>
    </row>
    <row r="39" spans="2:6" ht="15" customHeight="1" x14ac:dyDescent="0.35">
      <c r="B39" s="9"/>
      <c r="C39" s="15"/>
      <c r="D39" s="9"/>
      <c r="E39" s="9"/>
      <c r="F39" s="9"/>
    </row>
    <row r="40" spans="2:6" ht="15" customHeight="1" x14ac:dyDescent="0.35">
      <c r="B40" s="9"/>
      <c r="C40" s="15"/>
      <c r="D40" s="9"/>
      <c r="E40" s="9"/>
      <c r="F40" s="9"/>
    </row>
  </sheetData>
  <pageMargins left="0.7" right="0.7" top="0.75" bottom="0.75" header="0.3" footer="0.3"/>
  <pageSetup scale="82" orientation="landscape"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67646A6-50B6-4730-A516-A2CBA4498125}">
          <x14:formula1>
            <xm:f>'DropDown References'!$B$22:$B$23</xm:f>
          </x14:formula1>
          <xm:sqref>D5:D40</xm:sqref>
        </x14:dataValidation>
      </x14:dataValidations>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7A6F7-7C9E-4529-B938-62A1B6DC34F4}">
  <sheetPr codeName="Sheet3">
    <tabColor theme="9" tint="-0.249977111117893"/>
  </sheetPr>
  <dimension ref="A1:I40"/>
  <sheetViews>
    <sheetView showGridLines="0" zoomScaleNormal="100" workbookViewId="0">
      <selection activeCell="H25" sqref="H25"/>
    </sheetView>
  </sheetViews>
  <sheetFormatPr defaultColWidth="9.1796875" defaultRowHeight="14.5" x14ac:dyDescent="0.35"/>
  <cols>
    <col min="1" max="1" width="3.7265625" style="3" customWidth="1"/>
    <col min="2" max="2" width="23.54296875" style="3" customWidth="1"/>
    <col min="3" max="3" width="25.81640625" style="3" customWidth="1"/>
    <col min="4" max="4" width="22.54296875" style="3" customWidth="1"/>
    <col min="5" max="5" width="26.26953125" style="3" bestFit="1" customWidth="1"/>
    <col min="6" max="6" width="26.90625" style="3" customWidth="1"/>
    <col min="7" max="7" width="16.453125" style="3" customWidth="1"/>
    <col min="8" max="8" width="20" style="3" customWidth="1"/>
    <col min="9" max="9" width="18.7265625" style="3" customWidth="1"/>
    <col min="10" max="10" width="3.7265625" style="3" customWidth="1"/>
    <col min="11" max="11" width="14.81640625" style="3" customWidth="1"/>
    <col min="12" max="14" width="16.54296875" style="3" customWidth="1"/>
    <col min="15" max="15" width="30.453125" style="3" customWidth="1"/>
    <col min="16" max="16" width="16.54296875" style="3" customWidth="1"/>
    <col min="17" max="16384" width="9.1796875" style="3"/>
  </cols>
  <sheetData>
    <row r="1" spans="1:9" ht="18.5" x14ac:dyDescent="0.45">
      <c r="A1" s="73" t="s">
        <v>193</v>
      </c>
      <c r="B1" s="85"/>
      <c r="C1" s="85"/>
    </row>
    <row r="2" spans="1:9" x14ac:dyDescent="0.35">
      <c r="A2" s="3" t="s">
        <v>84</v>
      </c>
    </row>
    <row r="3" spans="1:9" ht="15" customHeight="1" x14ac:dyDescent="0.35">
      <c r="B3" s="7"/>
      <c r="C3" s="5"/>
    </row>
    <row r="4" spans="1:9" ht="43.5" x14ac:dyDescent="0.35">
      <c r="B4" s="134" t="s">
        <v>455</v>
      </c>
      <c r="C4" s="134" t="s">
        <v>85</v>
      </c>
      <c r="D4" s="134" t="s">
        <v>164</v>
      </c>
      <c r="E4" s="134" t="s">
        <v>458</v>
      </c>
      <c r="F4" s="134" t="s">
        <v>457</v>
      </c>
      <c r="G4" s="134" t="s">
        <v>168</v>
      </c>
      <c r="H4" s="134" t="s">
        <v>169</v>
      </c>
      <c r="I4" s="134" t="s">
        <v>170</v>
      </c>
    </row>
    <row r="5" spans="1:9" ht="15" customHeight="1" x14ac:dyDescent="0.35">
      <c r="B5" s="16"/>
      <c r="C5" s="90"/>
      <c r="D5" s="15"/>
      <c r="E5" s="16"/>
      <c r="F5" s="16"/>
      <c r="G5" s="15"/>
      <c r="H5" s="15"/>
      <c r="I5" s="15"/>
    </row>
    <row r="6" spans="1:9" ht="15" customHeight="1" x14ac:dyDescent="0.35">
      <c r="B6" s="16"/>
      <c r="C6" s="90"/>
      <c r="D6" s="15"/>
      <c r="E6" s="16"/>
      <c r="F6" s="16"/>
      <c r="G6" s="15"/>
      <c r="H6" s="15"/>
      <c r="I6" s="15"/>
    </row>
    <row r="7" spans="1:9" ht="15" customHeight="1" x14ac:dyDescent="0.35">
      <c r="B7" s="16"/>
      <c r="C7" s="90"/>
      <c r="D7" s="15"/>
      <c r="E7" s="16"/>
      <c r="F7" s="16"/>
      <c r="G7" s="15"/>
      <c r="H7" s="15"/>
      <c r="I7" s="15"/>
    </row>
    <row r="8" spans="1:9" ht="15" customHeight="1" x14ac:dyDescent="0.35">
      <c r="B8" s="16"/>
      <c r="C8" s="90"/>
      <c r="D8" s="15"/>
      <c r="E8" s="16"/>
      <c r="F8" s="16"/>
      <c r="G8" s="15"/>
      <c r="H8" s="15"/>
      <c r="I8" s="15"/>
    </row>
    <row r="9" spans="1:9" ht="15" customHeight="1" x14ac:dyDescent="0.35">
      <c r="B9" s="16"/>
      <c r="C9" s="90"/>
      <c r="D9" s="15"/>
      <c r="E9" s="70"/>
      <c r="F9" s="70"/>
      <c r="G9" s="18"/>
      <c r="H9" s="15"/>
      <c r="I9" s="17"/>
    </row>
    <row r="10" spans="1:9" ht="15" customHeight="1" x14ac:dyDescent="0.35">
      <c r="B10" s="16"/>
      <c r="C10" s="90"/>
      <c r="D10" s="15"/>
      <c r="E10" s="16"/>
      <c r="F10" s="16"/>
      <c r="G10" s="15"/>
      <c r="H10" s="15"/>
      <c r="I10" s="15"/>
    </row>
    <row r="11" spans="1:9" ht="15" customHeight="1" x14ac:dyDescent="0.35">
      <c r="B11" s="16"/>
      <c r="C11" s="90"/>
      <c r="D11" s="15"/>
      <c r="E11" s="16"/>
      <c r="F11" s="16"/>
      <c r="G11" s="15"/>
      <c r="H11" s="15"/>
      <c r="I11" s="15"/>
    </row>
    <row r="12" spans="1:9" ht="15" customHeight="1" x14ac:dyDescent="0.35">
      <c r="B12" s="16"/>
      <c r="C12" s="90"/>
      <c r="D12" s="15"/>
      <c r="E12" s="16"/>
      <c r="F12" s="16"/>
      <c r="G12" s="15"/>
      <c r="H12" s="15"/>
      <c r="I12" s="15"/>
    </row>
    <row r="13" spans="1:9" ht="15" customHeight="1" x14ac:dyDescent="0.35">
      <c r="B13" s="16"/>
      <c r="C13" s="90"/>
      <c r="D13" s="15"/>
      <c r="E13" s="16"/>
      <c r="F13" s="16"/>
      <c r="G13" s="15"/>
      <c r="H13" s="15"/>
      <c r="I13" s="15"/>
    </row>
    <row r="14" spans="1:9" ht="15" customHeight="1" x14ac:dyDescent="0.35">
      <c r="B14" s="16"/>
      <c r="C14" s="90"/>
      <c r="D14" s="15"/>
      <c r="E14" s="16"/>
      <c r="F14" s="16"/>
      <c r="G14" s="15"/>
      <c r="H14" s="15"/>
      <c r="I14" s="15"/>
    </row>
    <row r="15" spans="1:9" ht="15" customHeight="1" x14ac:dyDescent="0.35">
      <c r="B15" s="16"/>
      <c r="C15" s="90"/>
      <c r="D15" s="15"/>
      <c r="E15" s="16"/>
      <c r="F15" s="16"/>
      <c r="G15" s="15"/>
      <c r="H15" s="15"/>
      <c r="I15" s="15"/>
    </row>
    <row r="16" spans="1:9" ht="15" customHeight="1" x14ac:dyDescent="0.35">
      <c r="B16" s="16"/>
      <c r="C16" s="90"/>
      <c r="D16" s="15"/>
      <c r="E16" s="16"/>
      <c r="F16" s="16"/>
      <c r="G16" s="15"/>
      <c r="H16" s="15"/>
      <c r="I16" s="15"/>
    </row>
    <row r="17" spans="2:9" ht="15" customHeight="1" x14ac:dyDescent="0.35">
      <c r="B17" s="16"/>
      <c r="C17" s="90"/>
      <c r="D17" s="15"/>
      <c r="E17" s="16"/>
      <c r="F17" s="16"/>
      <c r="G17" s="15"/>
      <c r="H17" s="15"/>
      <c r="I17" s="15"/>
    </row>
    <row r="18" spans="2:9" ht="15" customHeight="1" x14ac:dyDescent="0.35">
      <c r="B18" s="16"/>
      <c r="C18" s="90"/>
      <c r="D18" s="15"/>
      <c r="E18" s="16"/>
      <c r="F18" s="16"/>
      <c r="G18" s="15"/>
      <c r="H18" s="15"/>
      <c r="I18" s="15"/>
    </row>
    <row r="19" spans="2:9" ht="15" customHeight="1" x14ac:dyDescent="0.35">
      <c r="B19" s="16"/>
      <c r="C19" s="90"/>
      <c r="D19" s="15"/>
      <c r="E19" s="16"/>
      <c r="F19" s="16"/>
      <c r="G19" s="15"/>
      <c r="H19" s="15"/>
      <c r="I19" s="15"/>
    </row>
    <row r="20" spans="2:9" ht="15" customHeight="1" x14ac:dyDescent="0.35">
      <c r="B20" s="16"/>
      <c r="C20" s="90"/>
      <c r="D20" s="15"/>
      <c r="E20" s="16"/>
      <c r="F20" s="16"/>
      <c r="G20" s="15"/>
      <c r="H20" s="15"/>
      <c r="I20" s="15"/>
    </row>
    <row r="21" spans="2:9" ht="15" customHeight="1" x14ac:dyDescent="0.35">
      <c r="B21" s="16"/>
      <c r="C21" s="90"/>
      <c r="D21" s="15"/>
      <c r="E21" s="16"/>
      <c r="F21" s="16"/>
      <c r="G21" s="15"/>
      <c r="H21" s="15"/>
      <c r="I21" s="15"/>
    </row>
    <row r="22" spans="2:9" ht="15" customHeight="1" x14ac:dyDescent="0.35">
      <c r="B22" s="16"/>
      <c r="C22" s="90"/>
      <c r="D22" s="15"/>
      <c r="E22" s="16"/>
      <c r="F22" s="16"/>
      <c r="G22" s="15"/>
      <c r="H22" s="15"/>
      <c r="I22" s="15"/>
    </row>
    <row r="24" spans="2:9" ht="29" x14ac:dyDescent="0.35">
      <c r="B24" s="134" t="s">
        <v>164</v>
      </c>
      <c r="C24" s="134" t="s">
        <v>459</v>
      </c>
      <c r="D24" s="134" t="s">
        <v>460</v>
      </c>
      <c r="E24" s="134" t="s">
        <v>194</v>
      </c>
      <c r="F24" s="134" t="s">
        <v>195</v>
      </c>
    </row>
    <row r="25" spans="2:9" ht="29.15" customHeight="1" x14ac:dyDescent="0.35">
      <c r="B25" s="15"/>
      <c r="C25" s="16"/>
      <c r="D25" s="16"/>
      <c r="E25" s="15"/>
      <c r="F25" s="15"/>
    </row>
    <row r="26" spans="2:9" ht="29.15" customHeight="1" x14ac:dyDescent="0.35">
      <c r="B26" s="15"/>
      <c r="C26" s="16"/>
      <c r="D26" s="16"/>
      <c r="E26" s="15"/>
      <c r="F26" s="15"/>
    </row>
    <row r="27" spans="2:9" ht="29.15" customHeight="1" x14ac:dyDescent="0.35">
      <c r="B27" s="15"/>
      <c r="C27" s="16"/>
      <c r="D27" s="16"/>
      <c r="E27" s="15"/>
      <c r="F27" s="15"/>
    </row>
    <row r="28" spans="2:9" ht="29.15" customHeight="1" x14ac:dyDescent="0.35">
      <c r="B28" s="15"/>
      <c r="C28" s="16"/>
      <c r="D28" s="70"/>
      <c r="E28" s="15"/>
      <c r="F28" s="17"/>
    </row>
    <row r="29" spans="2:9" ht="29.15" customHeight="1" x14ac:dyDescent="0.35">
      <c r="B29" s="15"/>
      <c r="C29" s="16"/>
      <c r="D29" s="16"/>
      <c r="E29" s="15"/>
      <c r="F29" s="15"/>
    </row>
    <row r="30" spans="2:9" ht="29.15" customHeight="1" x14ac:dyDescent="0.35">
      <c r="B30" s="15"/>
      <c r="C30" s="16"/>
      <c r="D30" s="16"/>
      <c r="E30" s="15"/>
      <c r="F30" s="15"/>
    </row>
    <row r="31" spans="2:9" ht="29.15" customHeight="1" x14ac:dyDescent="0.35">
      <c r="B31" s="15"/>
      <c r="C31" s="16"/>
      <c r="D31" s="16"/>
      <c r="E31" s="15"/>
      <c r="F31" s="15"/>
    </row>
    <row r="32" spans="2:9" ht="29.15" customHeight="1" x14ac:dyDescent="0.35">
      <c r="B32" s="15"/>
      <c r="C32" s="16"/>
      <c r="D32" s="16"/>
      <c r="E32" s="15"/>
      <c r="F32" s="15"/>
    </row>
    <row r="33" spans="2:6" ht="29.15" customHeight="1" x14ac:dyDescent="0.35">
      <c r="B33" s="15"/>
      <c r="C33" s="16"/>
      <c r="D33" s="16"/>
      <c r="E33" s="15"/>
      <c r="F33" s="15"/>
    </row>
    <row r="34" spans="2:6" ht="29.15" customHeight="1" x14ac:dyDescent="0.35">
      <c r="B34" s="15"/>
      <c r="C34" s="16"/>
      <c r="D34" s="16"/>
      <c r="E34" s="15"/>
      <c r="F34" s="15"/>
    </row>
    <row r="35" spans="2:6" ht="29.15" customHeight="1" x14ac:dyDescent="0.35">
      <c r="B35" s="15"/>
      <c r="C35" s="16"/>
      <c r="D35" s="16"/>
      <c r="E35" s="15"/>
      <c r="F35" s="15"/>
    </row>
    <row r="36" spans="2:6" ht="29.15" customHeight="1" x14ac:dyDescent="0.35">
      <c r="B36" s="15"/>
      <c r="C36" s="16"/>
      <c r="D36" s="16"/>
      <c r="E36" s="15"/>
      <c r="F36" s="15"/>
    </row>
    <row r="37" spans="2:6" ht="29.15" customHeight="1" x14ac:dyDescent="0.35">
      <c r="B37" s="15"/>
      <c r="C37" s="16"/>
      <c r="D37" s="16"/>
      <c r="E37" s="15"/>
      <c r="F37" s="15"/>
    </row>
    <row r="38" spans="2:6" ht="29.15" customHeight="1" x14ac:dyDescent="0.35">
      <c r="B38" s="15"/>
      <c r="C38" s="16"/>
      <c r="D38" s="16"/>
      <c r="E38" s="15"/>
      <c r="F38" s="15"/>
    </row>
    <row r="39" spans="2:6" ht="29.15" customHeight="1" x14ac:dyDescent="0.35">
      <c r="B39" s="15"/>
      <c r="C39" s="16"/>
      <c r="D39" s="16"/>
      <c r="E39" s="15"/>
      <c r="F39" s="15"/>
    </row>
    <row r="40" spans="2:6" ht="29.15" customHeight="1" x14ac:dyDescent="0.35">
      <c r="B40" s="15"/>
      <c r="C40" s="16"/>
      <c r="D40" s="16"/>
      <c r="E40" s="15"/>
      <c r="F40" s="15"/>
    </row>
  </sheetData>
  <pageMargins left="0.7" right="0.7" top="0.75" bottom="0.75" header="0.3" footer="0.3"/>
  <pageSetup scale="67" orientation="landscape" r:id="rId1"/>
  <rowBreaks count="1" manualBreakCount="1">
    <brk id="2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91137" r:id="rId4" name="Check Box 1">
              <controlPr defaultSize="0" autoFill="0" autoLine="0" autoPict="0">
                <anchor moveWithCells="1">
                  <from>
                    <xdr:col>4</xdr:col>
                    <xdr:colOff>12700</xdr:colOff>
                    <xdr:row>24</xdr:row>
                    <xdr:rowOff>0</xdr:rowOff>
                  </from>
                  <to>
                    <xdr:col>4</xdr:col>
                    <xdr:colOff>508000</xdr:colOff>
                    <xdr:row>24</xdr:row>
                    <xdr:rowOff>196850</xdr:rowOff>
                  </to>
                </anchor>
              </controlPr>
            </control>
          </mc:Choice>
        </mc:AlternateContent>
        <mc:AlternateContent xmlns:mc="http://schemas.openxmlformats.org/markup-compatibility/2006">
          <mc:Choice Requires="x14">
            <control shapeId="91138" r:id="rId5" name="Check Box 2">
              <controlPr defaultSize="0" autoFill="0" autoLine="0" autoPict="0">
                <anchor moveWithCells="1">
                  <from>
                    <xdr:col>4</xdr:col>
                    <xdr:colOff>685800</xdr:colOff>
                    <xdr:row>24</xdr:row>
                    <xdr:rowOff>0</xdr:rowOff>
                  </from>
                  <to>
                    <xdr:col>4</xdr:col>
                    <xdr:colOff>1181100</xdr:colOff>
                    <xdr:row>24</xdr:row>
                    <xdr:rowOff>196850</xdr:rowOff>
                  </to>
                </anchor>
              </controlPr>
            </control>
          </mc:Choice>
        </mc:AlternateContent>
        <mc:AlternateContent xmlns:mc="http://schemas.openxmlformats.org/markup-compatibility/2006">
          <mc:Choice Requires="x14">
            <control shapeId="91139" r:id="rId6" name="Check Box 3">
              <controlPr defaultSize="0" autoFill="0" autoLine="0" autoPict="0">
                <anchor moveWithCells="1">
                  <from>
                    <xdr:col>4</xdr:col>
                    <xdr:colOff>0</xdr:colOff>
                    <xdr:row>24</xdr:row>
                    <xdr:rowOff>171450</xdr:rowOff>
                  </from>
                  <to>
                    <xdr:col>4</xdr:col>
                    <xdr:colOff>495300</xdr:colOff>
                    <xdr:row>25</xdr:row>
                    <xdr:rowOff>0</xdr:rowOff>
                  </to>
                </anchor>
              </controlPr>
            </control>
          </mc:Choice>
        </mc:AlternateContent>
        <mc:AlternateContent xmlns:mc="http://schemas.openxmlformats.org/markup-compatibility/2006">
          <mc:Choice Requires="x14">
            <control shapeId="91140" r:id="rId7" name="Check Box 4">
              <controlPr defaultSize="0" autoFill="0" autoLine="0" autoPict="0">
                <anchor moveWithCells="1">
                  <from>
                    <xdr:col>4</xdr:col>
                    <xdr:colOff>685800</xdr:colOff>
                    <xdr:row>24</xdr:row>
                    <xdr:rowOff>171450</xdr:rowOff>
                  </from>
                  <to>
                    <xdr:col>4</xdr:col>
                    <xdr:colOff>1181100</xdr:colOff>
                    <xdr:row>25</xdr:row>
                    <xdr:rowOff>0</xdr:rowOff>
                  </to>
                </anchor>
              </controlPr>
            </control>
          </mc:Choice>
        </mc:AlternateContent>
        <mc:AlternateContent xmlns:mc="http://schemas.openxmlformats.org/markup-compatibility/2006">
          <mc:Choice Requires="x14">
            <control shapeId="91141" r:id="rId8" name="Check Box 5">
              <controlPr defaultSize="0" autoFill="0" autoLine="0" autoPict="0">
                <anchor moveWithCells="1">
                  <from>
                    <xdr:col>4</xdr:col>
                    <xdr:colOff>12700</xdr:colOff>
                    <xdr:row>25</xdr:row>
                    <xdr:rowOff>0</xdr:rowOff>
                  </from>
                  <to>
                    <xdr:col>4</xdr:col>
                    <xdr:colOff>508000</xdr:colOff>
                    <xdr:row>25</xdr:row>
                    <xdr:rowOff>196850</xdr:rowOff>
                  </to>
                </anchor>
              </controlPr>
            </control>
          </mc:Choice>
        </mc:AlternateContent>
        <mc:AlternateContent xmlns:mc="http://schemas.openxmlformats.org/markup-compatibility/2006">
          <mc:Choice Requires="x14">
            <control shapeId="91142" r:id="rId9" name="Check Box 6">
              <controlPr defaultSize="0" autoFill="0" autoLine="0" autoPict="0">
                <anchor moveWithCells="1">
                  <from>
                    <xdr:col>4</xdr:col>
                    <xdr:colOff>685800</xdr:colOff>
                    <xdr:row>25</xdr:row>
                    <xdr:rowOff>0</xdr:rowOff>
                  </from>
                  <to>
                    <xdr:col>4</xdr:col>
                    <xdr:colOff>1181100</xdr:colOff>
                    <xdr:row>25</xdr:row>
                    <xdr:rowOff>196850</xdr:rowOff>
                  </to>
                </anchor>
              </controlPr>
            </control>
          </mc:Choice>
        </mc:AlternateContent>
        <mc:AlternateContent xmlns:mc="http://schemas.openxmlformats.org/markup-compatibility/2006">
          <mc:Choice Requires="x14">
            <control shapeId="91143" r:id="rId10" name="Check Box 7">
              <controlPr defaultSize="0" autoFill="0" autoLine="0" autoPict="0">
                <anchor moveWithCells="1">
                  <from>
                    <xdr:col>4</xdr:col>
                    <xdr:colOff>0</xdr:colOff>
                    <xdr:row>25</xdr:row>
                    <xdr:rowOff>171450</xdr:rowOff>
                  </from>
                  <to>
                    <xdr:col>4</xdr:col>
                    <xdr:colOff>495300</xdr:colOff>
                    <xdr:row>26</xdr:row>
                    <xdr:rowOff>0</xdr:rowOff>
                  </to>
                </anchor>
              </controlPr>
            </control>
          </mc:Choice>
        </mc:AlternateContent>
        <mc:AlternateContent xmlns:mc="http://schemas.openxmlformats.org/markup-compatibility/2006">
          <mc:Choice Requires="x14">
            <control shapeId="91144" r:id="rId11" name="Check Box 8">
              <controlPr defaultSize="0" autoFill="0" autoLine="0" autoPict="0">
                <anchor moveWithCells="1">
                  <from>
                    <xdr:col>4</xdr:col>
                    <xdr:colOff>685800</xdr:colOff>
                    <xdr:row>25</xdr:row>
                    <xdr:rowOff>171450</xdr:rowOff>
                  </from>
                  <to>
                    <xdr:col>4</xdr:col>
                    <xdr:colOff>1181100</xdr:colOff>
                    <xdr:row>26</xdr:row>
                    <xdr:rowOff>0</xdr:rowOff>
                  </to>
                </anchor>
              </controlPr>
            </control>
          </mc:Choice>
        </mc:AlternateContent>
        <mc:AlternateContent xmlns:mc="http://schemas.openxmlformats.org/markup-compatibility/2006">
          <mc:Choice Requires="x14">
            <control shapeId="91145" r:id="rId12" name="Check Box 9">
              <controlPr defaultSize="0" autoFill="0" autoLine="0" autoPict="0">
                <anchor moveWithCells="1">
                  <from>
                    <xdr:col>4</xdr:col>
                    <xdr:colOff>12700</xdr:colOff>
                    <xdr:row>26</xdr:row>
                    <xdr:rowOff>0</xdr:rowOff>
                  </from>
                  <to>
                    <xdr:col>4</xdr:col>
                    <xdr:colOff>508000</xdr:colOff>
                    <xdr:row>26</xdr:row>
                    <xdr:rowOff>196850</xdr:rowOff>
                  </to>
                </anchor>
              </controlPr>
            </control>
          </mc:Choice>
        </mc:AlternateContent>
        <mc:AlternateContent xmlns:mc="http://schemas.openxmlformats.org/markup-compatibility/2006">
          <mc:Choice Requires="x14">
            <control shapeId="91146" r:id="rId13" name="Check Box 10">
              <controlPr defaultSize="0" autoFill="0" autoLine="0" autoPict="0">
                <anchor moveWithCells="1">
                  <from>
                    <xdr:col>4</xdr:col>
                    <xdr:colOff>685800</xdr:colOff>
                    <xdr:row>26</xdr:row>
                    <xdr:rowOff>0</xdr:rowOff>
                  </from>
                  <to>
                    <xdr:col>4</xdr:col>
                    <xdr:colOff>1181100</xdr:colOff>
                    <xdr:row>26</xdr:row>
                    <xdr:rowOff>196850</xdr:rowOff>
                  </to>
                </anchor>
              </controlPr>
            </control>
          </mc:Choice>
        </mc:AlternateContent>
        <mc:AlternateContent xmlns:mc="http://schemas.openxmlformats.org/markup-compatibility/2006">
          <mc:Choice Requires="x14">
            <control shapeId="91147" r:id="rId14" name="Check Box 11">
              <controlPr defaultSize="0" autoFill="0" autoLine="0" autoPict="0">
                <anchor moveWithCells="1">
                  <from>
                    <xdr:col>4</xdr:col>
                    <xdr:colOff>0</xdr:colOff>
                    <xdr:row>26</xdr:row>
                    <xdr:rowOff>171450</xdr:rowOff>
                  </from>
                  <to>
                    <xdr:col>4</xdr:col>
                    <xdr:colOff>495300</xdr:colOff>
                    <xdr:row>27</xdr:row>
                    <xdr:rowOff>0</xdr:rowOff>
                  </to>
                </anchor>
              </controlPr>
            </control>
          </mc:Choice>
        </mc:AlternateContent>
        <mc:AlternateContent xmlns:mc="http://schemas.openxmlformats.org/markup-compatibility/2006">
          <mc:Choice Requires="x14">
            <control shapeId="91148" r:id="rId15" name="Check Box 12">
              <controlPr defaultSize="0" autoFill="0" autoLine="0" autoPict="0">
                <anchor moveWithCells="1">
                  <from>
                    <xdr:col>4</xdr:col>
                    <xdr:colOff>685800</xdr:colOff>
                    <xdr:row>26</xdr:row>
                    <xdr:rowOff>171450</xdr:rowOff>
                  </from>
                  <to>
                    <xdr:col>4</xdr:col>
                    <xdr:colOff>1181100</xdr:colOff>
                    <xdr:row>27</xdr:row>
                    <xdr:rowOff>0</xdr:rowOff>
                  </to>
                </anchor>
              </controlPr>
            </control>
          </mc:Choice>
        </mc:AlternateContent>
        <mc:AlternateContent xmlns:mc="http://schemas.openxmlformats.org/markup-compatibility/2006">
          <mc:Choice Requires="x14">
            <control shapeId="91149" r:id="rId16" name="Check Box 13">
              <controlPr defaultSize="0" autoFill="0" autoLine="0" autoPict="0">
                <anchor moveWithCells="1">
                  <from>
                    <xdr:col>4</xdr:col>
                    <xdr:colOff>12700</xdr:colOff>
                    <xdr:row>27</xdr:row>
                    <xdr:rowOff>0</xdr:rowOff>
                  </from>
                  <to>
                    <xdr:col>4</xdr:col>
                    <xdr:colOff>508000</xdr:colOff>
                    <xdr:row>27</xdr:row>
                    <xdr:rowOff>196850</xdr:rowOff>
                  </to>
                </anchor>
              </controlPr>
            </control>
          </mc:Choice>
        </mc:AlternateContent>
        <mc:AlternateContent xmlns:mc="http://schemas.openxmlformats.org/markup-compatibility/2006">
          <mc:Choice Requires="x14">
            <control shapeId="91150" r:id="rId17" name="Check Box 14">
              <controlPr defaultSize="0" autoFill="0" autoLine="0" autoPict="0">
                <anchor moveWithCells="1">
                  <from>
                    <xdr:col>4</xdr:col>
                    <xdr:colOff>685800</xdr:colOff>
                    <xdr:row>27</xdr:row>
                    <xdr:rowOff>0</xdr:rowOff>
                  </from>
                  <to>
                    <xdr:col>4</xdr:col>
                    <xdr:colOff>1181100</xdr:colOff>
                    <xdr:row>27</xdr:row>
                    <xdr:rowOff>196850</xdr:rowOff>
                  </to>
                </anchor>
              </controlPr>
            </control>
          </mc:Choice>
        </mc:AlternateContent>
        <mc:AlternateContent xmlns:mc="http://schemas.openxmlformats.org/markup-compatibility/2006">
          <mc:Choice Requires="x14">
            <control shapeId="91151" r:id="rId18" name="Check Box 15">
              <controlPr defaultSize="0" autoFill="0" autoLine="0" autoPict="0">
                <anchor moveWithCells="1">
                  <from>
                    <xdr:col>4</xdr:col>
                    <xdr:colOff>0</xdr:colOff>
                    <xdr:row>27</xdr:row>
                    <xdr:rowOff>171450</xdr:rowOff>
                  </from>
                  <to>
                    <xdr:col>4</xdr:col>
                    <xdr:colOff>495300</xdr:colOff>
                    <xdr:row>28</xdr:row>
                    <xdr:rowOff>0</xdr:rowOff>
                  </to>
                </anchor>
              </controlPr>
            </control>
          </mc:Choice>
        </mc:AlternateContent>
        <mc:AlternateContent xmlns:mc="http://schemas.openxmlformats.org/markup-compatibility/2006">
          <mc:Choice Requires="x14">
            <control shapeId="91152" r:id="rId19" name="Check Box 16">
              <controlPr defaultSize="0" autoFill="0" autoLine="0" autoPict="0">
                <anchor moveWithCells="1">
                  <from>
                    <xdr:col>4</xdr:col>
                    <xdr:colOff>685800</xdr:colOff>
                    <xdr:row>27</xdr:row>
                    <xdr:rowOff>171450</xdr:rowOff>
                  </from>
                  <to>
                    <xdr:col>4</xdr:col>
                    <xdr:colOff>1181100</xdr:colOff>
                    <xdr:row>28</xdr:row>
                    <xdr:rowOff>0</xdr:rowOff>
                  </to>
                </anchor>
              </controlPr>
            </control>
          </mc:Choice>
        </mc:AlternateContent>
        <mc:AlternateContent xmlns:mc="http://schemas.openxmlformats.org/markup-compatibility/2006">
          <mc:Choice Requires="x14">
            <control shapeId="91153" r:id="rId20" name="Check Box 17">
              <controlPr defaultSize="0" autoFill="0" autoLine="0" autoPict="0">
                <anchor moveWithCells="1">
                  <from>
                    <xdr:col>4</xdr:col>
                    <xdr:colOff>12700</xdr:colOff>
                    <xdr:row>28</xdr:row>
                    <xdr:rowOff>0</xdr:rowOff>
                  </from>
                  <to>
                    <xdr:col>4</xdr:col>
                    <xdr:colOff>508000</xdr:colOff>
                    <xdr:row>28</xdr:row>
                    <xdr:rowOff>196850</xdr:rowOff>
                  </to>
                </anchor>
              </controlPr>
            </control>
          </mc:Choice>
        </mc:AlternateContent>
        <mc:AlternateContent xmlns:mc="http://schemas.openxmlformats.org/markup-compatibility/2006">
          <mc:Choice Requires="x14">
            <control shapeId="91154" r:id="rId21" name="Check Box 18">
              <controlPr defaultSize="0" autoFill="0" autoLine="0" autoPict="0">
                <anchor moveWithCells="1">
                  <from>
                    <xdr:col>4</xdr:col>
                    <xdr:colOff>685800</xdr:colOff>
                    <xdr:row>28</xdr:row>
                    <xdr:rowOff>0</xdr:rowOff>
                  </from>
                  <to>
                    <xdr:col>4</xdr:col>
                    <xdr:colOff>1181100</xdr:colOff>
                    <xdr:row>28</xdr:row>
                    <xdr:rowOff>196850</xdr:rowOff>
                  </to>
                </anchor>
              </controlPr>
            </control>
          </mc:Choice>
        </mc:AlternateContent>
        <mc:AlternateContent xmlns:mc="http://schemas.openxmlformats.org/markup-compatibility/2006">
          <mc:Choice Requires="x14">
            <control shapeId="91155" r:id="rId22" name="Check Box 19">
              <controlPr defaultSize="0" autoFill="0" autoLine="0" autoPict="0">
                <anchor moveWithCells="1">
                  <from>
                    <xdr:col>4</xdr:col>
                    <xdr:colOff>0</xdr:colOff>
                    <xdr:row>28</xdr:row>
                    <xdr:rowOff>171450</xdr:rowOff>
                  </from>
                  <to>
                    <xdr:col>4</xdr:col>
                    <xdr:colOff>495300</xdr:colOff>
                    <xdr:row>29</xdr:row>
                    <xdr:rowOff>0</xdr:rowOff>
                  </to>
                </anchor>
              </controlPr>
            </control>
          </mc:Choice>
        </mc:AlternateContent>
        <mc:AlternateContent xmlns:mc="http://schemas.openxmlformats.org/markup-compatibility/2006">
          <mc:Choice Requires="x14">
            <control shapeId="91156" r:id="rId23" name="Check Box 20">
              <controlPr defaultSize="0" autoFill="0" autoLine="0" autoPict="0">
                <anchor moveWithCells="1">
                  <from>
                    <xdr:col>4</xdr:col>
                    <xdr:colOff>685800</xdr:colOff>
                    <xdr:row>28</xdr:row>
                    <xdr:rowOff>171450</xdr:rowOff>
                  </from>
                  <to>
                    <xdr:col>4</xdr:col>
                    <xdr:colOff>1181100</xdr:colOff>
                    <xdr:row>29</xdr:row>
                    <xdr:rowOff>0</xdr:rowOff>
                  </to>
                </anchor>
              </controlPr>
            </control>
          </mc:Choice>
        </mc:AlternateContent>
        <mc:AlternateContent xmlns:mc="http://schemas.openxmlformats.org/markup-compatibility/2006">
          <mc:Choice Requires="x14">
            <control shapeId="91157" r:id="rId24" name="Check Box 21">
              <controlPr defaultSize="0" autoFill="0" autoLine="0" autoPict="0">
                <anchor moveWithCells="1">
                  <from>
                    <xdr:col>4</xdr:col>
                    <xdr:colOff>12700</xdr:colOff>
                    <xdr:row>29</xdr:row>
                    <xdr:rowOff>0</xdr:rowOff>
                  </from>
                  <to>
                    <xdr:col>4</xdr:col>
                    <xdr:colOff>508000</xdr:colOff>
                    <xdr:row>29</xdr:row>
                    <xdr:rowOff>196850</xdr:rowOff>
                  </to>
                </anchor>
              </controlPr>
            </control>
          </mc:Choice>
        </mc:AlternateContent>
        <mc:AlternateContent xmlns:mc="http://schemas.openxmlformats.org/markup-compatibility/2006">
          <mc:Choice Requires="x14">
            <control shapeId="91158" r:id="rId25" name="Check Box 22">
              <controlPr defaultSize="0" autoFill="0" autoLine="0" autoPict="0">
                <anchor moveWithCells="1">
                  <from>
                    <xdr:col>4</xdr:col>
                    <xdr:colOff>685800</xdr:colOff>
                    <xdr:row>29</xdr:row>
                    <xdr:rowOff>0</xdr:rowOff>
                  </from>
                  <to>
                    <xdr:col>4</xdr:col>
                    <xdr:colOff>1181100</xdr:colOff>
                    <xdr:row>29</xdr:row>
                    <xdr:rowOff>196850</xdr:rowOff>
                  </to>
                </anchor>
              </controlPr>
            </control>
          </mc:Choice>
        </mc:AlternateContent>
        <mc:AlternateContent xmlns:mc="http://schemas.openxmlformats.org/markup-compatibility/2006">
          <mc:Choice Requires="x14">
            <control shapeId="91159" r:id="rId26" name="Check Box 23">
              <controlPr defaultSize="0" autoFill="0" autoLine="0" autoPict="0">
                <anchor moveWithCells="1">
                  <from>
                    <xdr:col>4</xdr:col>
                    <xdr:colOff>0</xdr:colOff>
                    <xdr:row>29</xdr:row>
                    <xdr:rowOff>171450</xdr:rowOff>
                  </from>
                  <to>
                    <xdr:col>4</xdr:col>
                    <xdr:colOff>495300</xdr:colOff>
                    <xdr:row>30</xdr:row>
                    <xdr:rowOff>0</xdr:rowOff>
                  </to>
                </anchor>
              </controlPr>
            </control>
          </mc:Choice>
        </mc:AlternateContent>
        <mc:AlternateContent xmlns:mc="http://schemas.openxmlformats.org/markup-compatibility/2006">
          <mc:Choice Requires="x14">
            <control shapeId="91160" r:id="rId27" name="Check Box 24">
              <controlPr defaultSize="0" autoFill="0" autoLine="0" autoPict="0">
                <anchor moveWithCells="1">
                  <from>
                    <xdr:col>4</xdr:col>
                    <xdr:colOff>685800</xdr:colOff>
                    <xdr:row>29</xdr:row>
                    <xdr:rowOff>171450</xdr:rowOff>
                  </from>
                  <to>
                    <xdr:col>4</xdr:col>
                    <xdr:colOff>1181100</xdr:colOff>
                    <xdr:row>30</xdr:row>
                    <xdr:rowOff>0</xdr:rowOff>
                  </to>
                </anchor>
              </controlPr>
            </control>
          </mc:Choice>
        </mc:AlternateContent>
        <mc:AlternateContent xmlns:mc="http://schemas.openxmlformats.org/markup-compatibility/2006">
          <mc:Choice Requires="x14">
            <control shapeId="91161" r:id="rId28" name="Check Box 25">
              <controlPr defaultSize="0" autoFill="0" autoLine="0" autoPict="0">
                <anchor moveWithCells="1">
                  <from>
                    <xdr:col>4</xdr:col>
                    <xdr:colOff>12700</xdr:colOff>
                    <xdr:row>31</xdr:row>
                    <xdr:rowOff>0</xdr:rowOff>
                  </from>
                  <to>
                    <xdr:col>4</xdr:col>
                    <xdr:colOff>508000</xdr:colOff>
                    <xdr:row>31</xdr:row>
                    <xdr:rowOff>196850</xdr:rowOff>
                  </to>
                </anchor>
              </controlPr>
            </control>
          </mc:Choice>
        </mc:AlternateContent>
        <mc:AlternateContent xmlns:mc="http://schemas.openxmlformats.org/markup-compatibility/2006">
          <mc:Choice Requires="x14">
            <control shapeId="91162" r:id="rId29" name="Check Box 26">
              <controlPr defaultSize="0" autoFill="0" autoLine="0" autoPict="0">
                <anchor moveWithCells="1">
                  <from>
                    <xdr:col>4</xdr:col>
                    <xdr:colOff>685800</xdr:colOff>
                    <xdr:row>31</xdr:row>
                    <xdr:rowOff>0</xdr:rowOff>
                  </from>
                  <to>
                    <xdr:col>4</xdr:col>
                    <xdr:colOff>1181100</xdr:colOff>
                    <xdr:row>31</xdr:row>
                    <xdr:rowOff>196850</xdr:rowOff>
                  </to>
                </anchor>
              </controlPr>
            </control>
          </mc:Choice>
        </mc:AlternateContent>
        <mc:AlternateContent xmlns:mc="http://schemas.openxmlformats.org/markup-compatibility/2006">
          <mc:Choice Requires="x14">
            <control shapeId="91163" r:id="rId30" name="Check Box 27">
              <controlPr defaultSize="0" autoFill="0" autoLine="0" autoPict="0">
                <anchor moveWithCells="1">
                  <from>
                    <xdr:col>4</xdr:col>
                    <xdr:colOff>0</xdr:colOff>
                    <xdr:row>31</xdr:row>
                    <xdr:rowOff>171450</xdr:rowOff>
                  </from>
                  <to>
                    <xdr:col>4</xdr:col>
                    <xdr:colOff>495300</xdr:colOff>
                    <xdr:row>32</xdr:row>
                    <xdr:rowOff>0</xdr:rowOff>
                  </to>
                </anchor>
              </controlPr>
            </control>
          </mc:Choice>
        </mc:AlternateContent>
        <mc:AlternateContent xmlns:mc="http://schemas.openxmlformats.org/markup-compatibility/2006">
          <mc:Choice Requires="x14">
            <control shapeId="91164" r:id="rId31" name="Check Box 28">
              <controlPr defaultSize="0" autoFill="0" autoLine="0" autoPict="0">
                <anchor moveWithCells="1">
                  <from>
                    <xdr:col>4</xdr:col>
                    <xdr:colOff>685800</xdr:colOff>
                    <xdr:row>31</xdr:row>
                    <xdr:rowOff>171450</xdr:rowOff>
                  </from>
                  <to>
                    <xdr:col>4</xdr:col>
                    <xdr:colOff>1181100</xdr:colOff>
                    <xdr:row>32</xdr:row>
                    <xdr:rowOff>0</xdr:rowOff>
                  </to>
                </anchor>
              </controlPr>
            </control>
          </mc:Choice>
        </mc:AlternateContent>
        <mc:AlternateContent xmlns:mc="http://schemas.openxmlformats.org/markup-compatibility/2006">
          <mc:Choice Requires="x14">
            <control shapeId="91165" r:id="rId32" name="Check Box 29">
              <controlPr defaultSize="0" autoFill="0" autoLine="0" autoPict="0">
                <anchor moveWithCells="1">
                  <from>
                    <xdr:col>4</xdr:col>
                    <xdr:colOff>12700</xdr:colOff>
                    <xdr:row>30</xdr:row>
                    <xdr:rowOff>0</xdr:rowOff>
                  </from>
                  <to>
                    <xdr:col>4</xdr:col>
                    <xdr:colOff>508000</xdr:colOff>
                    <xdr:row>30</xdr:row>
                    <xdr:rowOff>196850</xdr:rowOff>
                  </to>
                </anchor>
              </controlPr>
            </control>
          </mc:Choice>
        </mc:AlternateContent>
        <mc:AlternateContent xmlns:mc="http://schemas.openxmlformats.org/markup-compatibility/2006">
          <mc:Choice Requires="x14">
            <control shapeId="91166" r:id="rId33" name="Check Box 30">
              <controlPr defaultSize="0" autoFill="0" autoLine="0" autoPict="0">
                <anchor moveWithCells="1">
                  <from>
                    <xdr:col>4</xdr:col>
                    <xdr:colOff>685800</xdr:colOff>
                    <xdr:row>30</xdr:row>
                    <xdr:rowOff>0</xdr:rowOff>
                  </from>
                  <to>
                    <xdr:col>4</xdr:col>
                    <xdr:colOff>1181100</xdr:colOff>
                    <xdr:row>30</xdr:row>
                    <xdr:rowOff>196850</xdr:rowOff>
                  </to>
                </anchor>
              </controlPr>
            </control>
          </mc:Choice>
        </mc:AlternateContent>
        <mc:AlternateContent xmlns:mc="http://schemas.openxmlformats.org/markup-compatibility/2006">
          <mc:Choice Requires="x14">
            <control shapeId="91167" r:id="rId34" name="Check Box 31">
              <controlPr defaultSize="0" autoFill="0" autoLine="0" autoPict="0">
                <anchor moveWithCells="1">
                  <from>
                    <xdr:col>4</xdr:col>
                    <xdr:colOff>0</xdr:colOff>
                    <xdr:row>30</xdr:row>
                    <xdr:rowOff>171450</xdr:rowOff>
                  </from>
                  <to>
                    <xdr:col>4</xdr:col>
                    <xdr:colOff>495300</xdr:colOff>
                    <xdr:row>31</xdr:row>
                    <xdr:rowOff>0</xdr:rowOff>
                  </to>
                </anchor>
              </controlPr>
            </control>
          </mc:Choice>
        </mc:AlternateContent>
        <mc:AlternateContent xmlns:mc="http://schemas.openxmlformats.org/markup-compatibility/2006">
          <mc:Choice Requires="x14">
            <control shapeId="91168" r:id="rId35" name="Check Box 32">
              <controlPr defaultSize="0" autoFill="0" autoLine="0" autoPict="0">
                <anchor moveWithCells="1">
                  <from>
                    <xdr:col>4</xdr:col>
                    <xdr:colOff>685800</xdr:colOff>
                    <xdr:row>30</xdr:row>
                    <xdr:rowOff>171450</xdr:rowOff>
                  </from>
                  <to>
                    <xdr:col>4</xdr:col>
                    <xdr:colOff>1181100</xdr:colOff>
                    <xdr:row>31</xdr:row>
                    <xdr:rowOff>0</xdr:rowOff>
                  </to>
                </anchor>
              </controlPr>
            </control>
          </mc:Choice>
        </mc:AlternateContent>
        <mc:AlternateContent xmlns:mc="http://schemas.openxmlformats.org/markup-compatibility/2006">
          <mc:Choice Requires="x14">
            <control shapeId="91169" r:id="rId36" name="Check Box 33">
              <controlPr defaultSize="0" autoFill="0" autoLine="0" autoPict="0">
                <anchor moveWithCells="1">
                  <from>
                    <xdr:col>4</xdr:col>
                    <xdr:colOff>12700</xdr:colOff>
                    <xdr:row>32</xdr:row>
                    <xdr:rowOff>0</xdr:rowOff>
                  </from>
                  <to>
                    <xdr:col>4</xdr:col>
                    <xdr:colOff>508000</xdr:colOff>
                    <xdr:row>32</xdr:row>
                    <xdr:rowOff>196850</xdr:rowOff>
                  </to>
                </anchor>
              </controlPr>
            </control>
          </mc:Choice>
        </mc:AlternateContent>
        <mc:AlternateContent xmlns:mc="http://schemas.openxmlformats.org/markup-compatibility/2006">
          <mc:Choice Requires="x14">
            <control shapeId="91170" r:id="rId37" name="Check Box 34">
              <controlPr defaultSize="0" autoFill="0" autoLine="0" autoPict="0">
                <anchor moveWithCells="1">
                  <from>
                    <xdr:col>4</xdr:col>
                    <xdr:colOff>685800</xdr:colOff>
                    <xdr:row>32</xdr:row>
                    <xdr:rowOff>0</xdr:rowOff>
                  </from>
                  <to>
                    <xdr:col>4</xdr:col>
                    <xdr:colOff>1181100</xdr:colOff>
                    <xdr:row>32</xdr:row>
                    <xdr:rowOff>196850</xdr:rowOff>
                  </to>
                </anchor>
              </controlPr>
            </control>
          </mc:Choice>
        </mc:AlternateContent>
        <mc:AlternateContent xmlns:mc="http://schemas.openxmlformats.org/markup-compatibility/2006">
          <mc:Choice Requires="x14">
            <control shapeId="91171" r:id="rId38" name="Check Box 35">
              <controlPr defaultSize="0" autoFill="0" autoLine="0" autoPict="0">
                <anchor moveWithCells="1">
                  <from>
                    <xdr:col>4</xdr:col>
                    <xdr:colOff>0</xdr:colOff>
                    <xdr:row>32</xdr:row>
                    <xdr:rowOff>171450</xdr:rowOff>
                  </from>
                  <to>
                    <xdr:col>4</xdr:col>
                    <xdr:colOff>495300</xdr:colOff>
                    <xdr:row>33</xdr:row>
                    <xdr:rowOff>0</xdr:rowOff>
                  </to>
                </anchor>
              </controlPr>
            </control>
          </mc:Choice>
        </mc:AlternateContent>
        <mc:AlternateContent xmlns:mc="http://schemas.openxmlformats.org/markup-compatibility/2006">
          <mc:Choice Requires="x14">
            <control shapeId="91172" r:id="rId39" name="Check Box 36">
              <controlPr defaultSize="0" autoFill="0" autoLine="0" autoPict="0">
                <anchor moveWithCells="1">
                  <from>
                    <xdr:col>4</xdr:col>
                    <xdr:colOff>685800</xdr:colOff>
                    <xdr:row>32</xdr:row>
                    <xdr:rowOff>171450</xdr:rowOff>
                  </from>
                  <to>
                    <xdr:col>4</xdr:col>
                    <xdr:colOff>1181100</xdr:colOff>
                    <xdr:row>33</xdr:row>
                    <xdr:rowOff>0</xdr:rowOff>
                  </to>
                </anchor>
              </controlPr>
            </control>
          </mc:Choice>
        </mc:AlternateContent>
        <mc:AlternateContent xmlns:mc="http://schemas.openxmlformats.org/markup-compatibility/2006">
          <mc:Choice Requires="x14">
            <control shapeId="91173" r:id="rId40" name="Check Box 37">
              <controlPr defaultSize="0" autoFill="0" autoLine="0" autoPict="0">
                <anchor moveWithCells="1">
                  <from>
                    <xdr:col>4</xdr:col>
                    <xdr:colOff>12700</xdr:colOff>
                    <xdr:row>33</xdr:row>
                    <xdr:rowOff>0</xdr:rowOff>
                  </from>
                  <to>
                    <xdr:col>4</xdr:col>
                    <xdr:colOff>508000</xdr:colOff>
                    <xdr:row>33</xdr:row>
                    <xdr:rowOff>196850</xdr:rowOff>
                  </to>
                </anchor>
              </controlPr>
            </control>
          </mc:Choice>
        </mc:AlternateContent>
        <mc:AlternateContent xmlns:mc="http://schemas.openxmlformats.org/markup-compatibility/2006">
          <mc:Choice Requires="x14">
            <control shapeId="91174" r:id="rId41" name="Check Box 38">
              <controlPr defaultSize="0" autoFill="0" autoLine="0" autoPict="0">
                <anchor moveWithCells="1">
                  <from>
                    <xdr:col>4</xdr:col>
                    <xdr:colOff>685800</xdr:colOff>
                    <xdr:row>33</xdr:row>
                    <xdr:rowOff>0</xdr:rowOff>
                  </from>
                  <to>
                    <xdr:col>4</xdr:col>
                    <xdr:colOff>1181100</xdr:colOff>
                    <xdr:row>33</xdr:row>
                    <xdr:rowOff>196850</xdr:rowOff>
                  </to>
                </anchor>
              </controlPr>
            </control>
          </mc:Choice>
        </mc:AlternateContent>
        <mc:AlternateContent xmlns:mc="http://schemas.openxmlformats.org/markup-compatibility/2006">
          <mc:Choice Requires="x14">
            <control shapeId="91175" r:id="rId42" name="Check Box 39">
              <controlPr defaultSize="0" autoFill="0" autoLine="0" autoPict="0">
                <anchor moveWithCells="1">
                  <from>
                    <xdr:col>4</xdr:col>
                    <xdr:colOff>0</xdr:colOff>
                    <xdr:row>33</xdr:row>
                    <xdr:rowOff>171450</xdr:rowOff>
                  </from>
                  <to>
                    <xdr:col>4</xdr:col>
                    <xdr:colOff>495300</xdr:colOff>
                    <xdr:row>34</xdr:row>
                    <xdr:rowOff>0</xdr:rowOff>
                  </to>
                </anchor>
              </controlPr>
            </control>
          </mc:Choice>
        </mc:AlternateContent>
        <mc:AlternateContent xmlns:mc="http://schemas.openxmlformats.org/markup-compatibility/2006">
          <mc:Choice Requires="x14">
            <control shapeId="91176" r:id="rId43" name="Check Box 40">
              <controlPr defaultSize="0" autoFill="0" autoLine="0" autoPict="0">
                <anchor moveWithCells="1">
                  <from>
                    <xdr:col>4</xdr:col>
                    <xdr:colOff>685800</xdr:colOff>
                    <xdr:row>33</xdr:row>
                    <xdr:rowOff>171450</xdr:rowOff>
                  </from>
                  <to>
                    <xdr:col>4</xdr:col>
                    <xdr:colOff>1181100</xdr:colOff>
                    <xdr:row>34</xdr:row>
                    <xdr:rowOff>0</xdr:rowOff>
                  </to>
                </anchor>
              </controlPr>
            </control>
          </mc:Choice>
        </mc:AlternateContent>
        <mc:AlternateContent xmlns:mc="http://schemas.openxmlformats.org/markup-compatibility/2006">
          <mc:Choice Requires="x14">
            <control shapeId="91177" r:id="rId44" name="Check Box 41">
              <controlPr defaultSize="0" autoFill="0" autoLine="0" autoPict="0">
                <anchor moveWithCells="1">
                  <from>
                    <xdr:col>4</xdr:col>
                    <xdr:colOff>12700</xdr:colOff>
                    <xdr:row>37</xdr:row>
                    <xdr:rowOff>0</xdr:rowOff>
                  </from>
                  <to>
                    <xdr:col>4</xdr:col>
                    <xdr:colOff>508000</xdr:colOff>
                    <xdr:row>37</xdr:row>
                    <xdr:rowOff>196850</xdr:rowOff>
                  </to>
                </anchor>
              </controlPr>
            </control>
          </mc:Choice>
        </mc:AlternateContent>
        <mc:AlternateContent xmlns:mc="http://schemas.openxmlformats.org/markup-compatibility/2006">
          <mc:Choice Requires="x14">
            <control shapeId="91178" r:id="rId45" name="Check Box 42">
              <controlPr defaultSize="0" autoFill="0" autoLine="0" autoPict="0">
                <anchor moveWithCells="1">
                  <from>
                    <xdr:col>4</xdr:col>
                    <xdr:colOff>685800</xdr:colOff>
                    <xdr:row>37</xdr:row>
                    <xdr:rowOff>0</xdr:rowOff>
                  </from>
                  <to>
                    <xdr:col>4</xdr:col>
                    <xdr:colOff>1181100</xdr:colOff>
                    <xdr:row>37</xdr:row>
                    <xdr:rowOff>196850</xdr:rowOff>
                  </to>
                </anchor>
              </controlPr>
            </control>
          </mc:Choice>
        </mc:AlternateContent>
        <mc:AlternateContent xmlns:mc="http://schemas.openxmlformats.org/markup-compatibility/2006">
          <mc:Choice Requires="x14">
            <control shapeId="91179" r:id="rId46" name="Check Box 43">
              <controlPr defaultSize="0" autoFill="0" autoLine="0" autoPict="0">
                <anchor moveWithCells="1">
                  <from>
                    <xdr:col>4</xdr:col>
                    <xdr:colOff>0</xdr:colOff>
                    <xdr:row>37</xdr:row>
                    <xdr:rowOff>171450</xdr:rowOff>
                  </from>
                  <to>
                    <xdr:col>4</xdr:col>
                    <xdr:colOff>495300</xdr:colOff>
                    <xdr:row>38</xdr:row>
                    <xdr:rowOff>0</xdr:rowOff>
                  </to>
                </anchor>
              </controlPr>
            </control>
          </mc:Choice>
        </mc:AlternateContent>
        <mc:AlternateContent xmlns:mc="http://schemas.openxmlformats.org/markup-compatibility/2006">
          <mc:Choice Requires="x14">
            <control shapeId="91180" r:id="rId47" name="Check Box 44">
              <controlPr defaultSize="0" autoFill="0" autoLine="0" autoPict="0">
                <anchor moveWithCells="1">
                  <from>
                    <xdr:col>4</xdr:col>
                    <xdr:colOff>685800</xdr:colOff>
                    <xdr:row>37</xdr:row>
                    <xdr:rowOff>171450</xdr:rowOff>
                  </from>
                  <to>
                    <xdr:col>4</xdr:col>
                    <xdr:colOff>1181100</xdr:colOff>
                    <xdr:row>38</xdr:row>
                    <xdr:rowOff>0</xdr:rowOff>
                  </to>
                </anchor>
              </controlPr>
            </control>
          </mc:Choice>
        </mc:AlternateContent>
        <mc:AlternateContent xmlns:mc="http://schemas.openxmlformats.org/markup-compatibility/2006">
          <mc:Choice Requires="x14">
            <control shapeId="91181" r:id="rId48" name="Check Box 45">
              <controlPr defaultSize="0" autoFill="0" autoLine="0" autoPict="0">
                <anchor moveWithCells="1">
                  <from>
                    <xdr:col>4</xdr:col>
                    <xdr:colOff>12700</xdr:colOff>
                    <xdr:row>36</xdr:row>
                    <xdr:rowOff>0</xdr:rowOff>
                  </from>
                  <to>
                    <xdr:col>4</xdr:col>
                    <xdr:colOff>508000</xdr:colOff>
                    <xdr:row>36</xdr:row>
                    <xdr:rowOff>196850</xdr:rowOff>
                  </to>
                </anchor>
              </controlPr>
            </control>
          </mc:Choice>
        </mc:AlternateContent>
        <mc:AlternateContent xmlns:mc="http://schemas.openxmlformats.org/markup-compatibility/2006">
          <mc:Choice Requires="x14">
            <control shapeId="91182" r:id="rId49" name="Check Box 46">
              <controlPr defaultSize="0" autoFill="0" autoLine="0" autoPict="0">
                <anchor moveWithCells="1">
                  <from>
                    <xdr:col>4</xdr:col>
                    <xdr:colOff>685800</xdr:colOff>
                    <xdr:row>36</xdr:row>
                    <xdr:rowOff>0</xdr:rowOff>
                  </from>
                  <to>
                    <xdr:col>4</xdr:col>
                    <xdr:colOff>1181100</xdr:colOff>
                    <xdr:row>36</xdr:row>
                    <xdr:rowOff>196850</xdr:rowOff>
                  </to>
                </anchor>
              </controlPr>
            </control>
          </mc:Choice>
        </mc:AlternateContent>
        <mc:AlternateContent xmlns:mc="http://schemas.openxmlformats.org/markup-compatibility/2006">
          <mc:Choice Requires="x14">
            <control shapeId="91183" r:id="rId50" name="Check Box 47">
              <controlPr defaultSize="0" autoFill="0" autoLine="0" autoPict="0">
                <anchor moveWithCells="1">
                  <from>
                    <xdr:col>4</xdr:col>
                    <xdr:colOff>0</xdr:colOff>
                    <xdr:row>36</xdr:row>
                    <xdr:rowOff>171450</xdr:rowOff>
                  </from>
                  <to>
                    <xdr:col>4</xdr:col>
                    <xdr:colOff>495300</xdr:colOff>
                    <xdr:row>37</xdr:row>
                    <xdr:rowOff>0</xdr:rowOff>
                  </to>
                </anchor>
              </controlPr>
            </control>
          </mc:Choice>
        </mc:AlternateContent>
        <mc:AlternateContent xmlns:mc="http://schemas.openxmlformats.org/markup-compatibility/2006">
          <mc:Choice Requires="x14">
            <control shapeId="91184" r:id="rId51" name="Check Box 48">
              <controlPr defaultSize="0" autoFill="0" autoLine="0" autoPict="0">
                <anchor moveWithCells="1">
                  <from>
                    <xdr:col>4</xdr:col>
                    <xdr:colOff>685800</xdr:colOff>
                    <xdr:row>36</xdr:row>
                    <xdr:rowOff>171450</xdr:rowOff>
                  </from>
                  <to>
                    <xdr:col>4</xdr:col>
                    <xdr:colOff>1181100</xdr:colOff>
                    <xdr:row>37</xdr:row>
                    <xdr:rowOff>0</xdr:rowOff>
                  </to>
                </anchor>
              </controlPr>
            </control>
          </mc:Choice>
        </mc:AlternateContent>
        <mc:AlternateContent xmlns:mc="http://schemas.openxmlformats.org/markup-compatibility/2006">
          <mc:Choice Requires="x14">
            <control shapeId="91185" r:id="rId52" name="Check Box 49">
              <controlPr defaultSize="0" autoFill="0" autoLine="0" autoPict="0">
                <anchor moveWithCells="1">
                  <from>
                    <xdr:col>4</xdr:col>
                    <xdr:colOff>12700</xdr:colOff>
                    <xdr:row>35</xdr:row>
                    <xdr:rowOff>0</xdr:rowOff>
                  </from>
                  <to>
                    <xdr:col>4</xdr:col>
                    <xdr:colOff>508000</xdr:colOff>
                    <xdr:row>35</xdr:row>
                    <xdr:rowOff>196850</xdr:rowOff>
                  </to>
                </anchor>
              </controlPr>
            </control>
          </mc:Choice>
        </mc:AlternateContent>
        <mc:AlternateContent xmlns:mc="http://schemas.openxmlformats.org/markup-compatibility/2006">
          <mc:Choice Requires="x14">
            <control shapeId="91186" r:id="rId53" name="Check Box 50">
              <controlPr defaultSize="0" autoFill="0" autoLine="0" autoPict="0">
                <anchor moveWithCells="1">
                  <from>
                    <xdr:col>4</xdr:col>
                    <xdr:colOff>685800</xdr:colOff>
                    <xdr:row>35</xdr:row>
                    <xdr:rowOff>0</xdr:rowOff>
                  </from>
                  <to>
                    <xdr:col>4</xdr:col>
                    <xdr:colOff>1181100</xdr:colOff>
                    <xdr:row>35</xdr:row>
                    <xdr:rowOff>196850</xdr:rowOff>
                  </to>
                </anchor>
              </controlPr>
            </control>
          </mc:Choice>
        </mc:AlternateContent>
        <mc:AlternateContent xmlns:mc="http://schemas.openxmlformats.org/markup-compatibility/2006">
          <mc:Choice Requires="x14">
            <control shapeId="91187" r:id="rId54" name="Check Box 51">
              <controlPr defaultSize="0" autoFill="0" autoLine="0" autoPict="0">
                <anchor moveWithCells="1">
                  <from>
                    <xdr:col>4</xdr:col>
                    <xdr:colOff>0</xdr:colOff>
                    <xdr:row>35</xdr:row>
                    <xdr:rowOff>171450</xdr:rowOff>
                  </from>
                  <to>
                    <xdr:col>4</xdr:col>
                    <xdr:colOff>495300</xdr:colOff>
                    <xdr:row>36</xdr:row>
                    <xdr:rowOff>0</xdr:rowOff>
                  </to>
                </anchor>
              </controlPr>
            </control>
          </mc:Choice>
        </mc:AlternateContent>
        <mc:AlternateContent xmlns:mc="http://schemas.openxmlformats.org/markup-compatibility/2006">
          <mc:Choice Requires="x14">
            <control shapeId="91188" r:id="rId55" name="Check Box 52">
              <controlPr defaultSize="0" autoFill="0" autoLine="0" autoPict="0">
                <anchor moveWithCells="1">
                  <from>
                    <xdr:col>4</xdr:col>
                    <xdr:colOff>685800</xdr:colOff>
                    <xdr:row>35</xdr:row>
                    <xdr:rowOff>171450</xdr:rowOff>
                  </from>
                  <to>
                    <xdr:col>4</xdr:col>
                    <xdr:colOff>1181100</xdr:colOff>
                    <xdr:row>36</xdr:row>
                    <xdr:rowOff>0</xdr:rowOff>
                  </to>
                </anchor>
              </controlPr>
            </control>
          </mc:Choice>
        </mc:AlternateContent>
        <mc:AlternateContent xmlns:mc="http://schemas.openxmlformats.org/markup-compatibility/2006">
          <mc:Choice Requires="x14">
            <control shapeId="91189" r:id="rId56" name="Check Box 53">
              <controlPr defaultSize="0" autoFill="0" autoLine="0" autoPict="0">
                <anchor moveWithCells="1">
                  <from>
                    <xdr:col>4</xdr:col>
                    <xdr:colOff>12700</xdr:colOff>
                    <xdr:row>34</xdr:row>
                    <xdr:rowOff>0</xdr:rowOff>
                  </from>
                  <to>
                    <xdr:col>4</xdr:col>
                    <xdr:colOff>508000</xdr:colOff>
                    <xdr:row>34</xdr:row>
                    <xdr:rowOff>196850</xdr:rowOff>
                  </to>
                </anchor>
              </controlPr>
            </control>
          </mc:Choice>
        </mc:AlternateContent>
        <mc:AlternateContent xmlns:mc="http://schemas.openxmlformats.org/markup-compatibility/2006">
          <mc:Choice Requires="x14">
            <control shapeId="91190" r:id="rId57" name="Check Box 54">
              <controlPr defaultSize="0" autoFill="0" autoLine="0" autoPict="0">
                <anchor moveWithCells="1">
                  <from>
                    <xdr:col>4</xdr:col>
                    <xdr:colOff>685800</xdr:colOff>
                    <xdr:row>34</xdr:row>
                    <xdr:rowOff>0</xdr:rowOff>
                  </from>
                  <to>
                    <xdr:col>4</xdr:col>
                    <xdr:colOff>1181100</xdr:colOff>
                    <xdr:row>34</xdr:row>
                    <xdr:rowOff>196850</xdr:rowOff>
                  </to>
                </anchor>
              </controlPr>
            </control>
          </mc:Choice>
        </mc:AlternateContent>
        <mc:AlternateContent xmlns:mc="http://schemas.openxmlformats.org/markup-compatibility/2006">
          <mc:Choice Requires="x14">
            <control shapeId="91191" r:id="rId58" name="Check Box 55">
              <controlPr defaultSize="0" autoFill="0" autoLine="0" autoPict="0">
                <anchor moveWithCells="1">
                  <from>
                    <xdr:col>4</xdr:col>
                    <xdr:colOff>0</xdr:colOff>
                    <xdr:row>34</xdr:row>
                    <xdr:rowOff>171450</xdr:rowOff>
                  </from>
                  <to>
                    <xdr:col>4</xdr:col>
                    <xdr:colOff>495300</xdr:colOff>
                    <xdr:row>35</xdr:row>
                    <xdr:rowOff>0</xdr:rowOff>
                  </to>
                </anchor>
              </controlPr>
            </control>
          </mc:Choice>
        </mc:AlternateContent>
        <mc:AlternateContent xmlns:mc="http://schemas.openxmlformats.org/markup-compatibility/2006">
          <mc:Choice Requires="x14">
            <control shapeId="91192" r:id="rId59" name="Check Box 56">
              <controlPr defaultSize="0" autoFill="0" autoLine="0" autoPict="0">
                <anchor moveWithCells="1">
                  <from>
                    <xdr:col>4</xdr:col>
                    <xdr:colOff>685800</xdr:colOff>
                    <xdr:row>34</xdr:row>
                    <xdr:rowOff>171450</xdr:rowOff>
                  </from>
                  <to>
                    <xdr:col>4</xdr:col>
                    <xdr:colOff>1181100</xdr:colOff>
                    <xdr:row>35</xdr:row>
                    <xdr:rowOff>0</xdr:rowOff>
                  </to>
                </anchor>
              </controlPr>
            </control>
          </mc:Choice>
        </mc:AlternateContent>
        <mc:AlternateContent xmlns:mc="http://schemas.openxmlformats.org/markup-compatibility/2006">
          <mc:Choice Requires="x14">
            <control shapeId="91193" r:id="rId60" name="Check Box 57">
              <controlPr defaultSize="0" autoFill="0" autoLine="0" autoPict="0">
                <anchor moveWithCells="1">
                  <from>
                    <xdr:col>4</xdr:col>
                    <xdr:colOff>12700</xdr:colOff>
                    <xdr:row>38</xdr:row>
                    <xdr:rowOff>0</xdr:rowOff>
                  </from>
                  <to>
                    <xdr:col>4</xdr:col>
                    <xdr:colOff>508000</xdr:colOff>
                    <xdr:row>38</xdr:row>
                    <xdr:rowOff>196850</xdr:rowOff>
                  </to>
                </anchor>
              </controlPr>
            </control>
          </mc:Choice>
        </mc:AlternateContent>
        <mc:AlternateContent xmlns:mc="http://schemas.openxmlformats.org/markup-compatibility/2006">
          <mc:Choice Requires="x14">
            <control shapeId="91194" r:id="rId61" name="Check Box 58">
              <controlPr defaultSize="0" autoFill="0" autoLine="0" autoPict="0">
                <anchor moveWithCells="1">
                  <from>
                    <xdr:col>4</xdr:col>
                    <xdr:colOff>685800</xdr:colOff>
                    <xdr:row>38</xdr:row>
                    <xdr:rowOff>0</xdr:rowOff>
                  </from>
                  <to>
                    <xdr:col>4</xdr:col>
                    <xdr:colOff>1181100</xdr:colOff>
                    <xdr:row>38</xdr:row>
                    <xdr:rowOff>196850</xdr:rowOff>
                  </to>
                </anchor>
              </controlPr>
            </control>
          </mc:Choice>
        </mc:AlternateContent>
        <mc:AlternateContent xmlns:mc="http://schemas.openxmlformats.org/markup-compatibility/2006">
          <mc:Choice Requires="x14">
            <control shapeId="91195" r:id="rId62" name="Check Box 59">
              <controlPr defaultSize="0" autoFill="0" autoLine="0" autoPict="0">
                <anchor moveWithCells="1">
                  <from>
                    <xdr:col>4</xdr:col>
                    <xdr:colOff>0</xdr:colOff>
                    <xdr:row>38</xdr:row>
                    <xdr:rowOff>171450</xdr:rowOff>
                  </from>
                  <to>
                    <xdr:col>4</xdr:col>
                    <xdr:colOff>495300</xdr:colOff>
                    <xdr:row>39</xdr:row>
                    <xdr:rowOff>0</xdr:rowOff>
                  </to>
                </anchor>
              </controlPr>
            </control>
          </mc:Choice>
        </mc:AlternateContent>
        <mc:AlternateContent xmlns:mc="http://schemas.openxmlformats.org/markup-compatibility/2006">
          <mc:Choice Requires="x14">
            <control shapeId="91196" r:id="rId63" name="Check Box 60">
              <controlPr defaultSize="0" autoFill="0" autoLine="0" autoPict="0">
                <anchor moveWithCells="1">
                  <from>
                    <xdr:col>4</xdr:col>
                    <xdr:colOff>685800</xdr:colOff>
                    <xdr:row>38</xdr:row>
                    <xdr:rowOff>171450</xdr:rowOff>
                  </from>
                  <to>
                    <xdr:col>4</xdr:col>
                    <xdr:colOff>1181100</xdr:colOff>
                    <xdr:row>39</xdr:row>
                    <xdr:rowOff>0</xdr:rowOff>
                  </to>
                </anchor>
              </controlPr>
            </control>
          </mc:Choice>
        </mc:AlternateContent>
        <mc:AlternateContent xmlns:mc="http://schemas.openxmlformats.org/markup-compatibility/2006">
          <mc:Choice Requires="x14">
            <control shapeId="91197" r:id="rId64" name="Check Box 61">
              <controlPr defaultSize="0" autoFill="0" autoLine="0" autoPict="0">
                <anchor moveWithCells="1">
                  <from>
                    <xdr:col>4</xdr:col>
                    <xdr:colOff>12700</xdr:colOff>
                    <xdr:row>39</xdr:row>
                    <xdr:rowOff>0</xdr:rowOff>
                  </from>
                  <to>
                    <xdr:col>4</xdr:col>
                    <xdr:colOff>508000</xdr:colOff>
                    <xdr:row>39</xdr:row>
                    <xdr:rowOff>196850</xdr:rowOff>
                  </to>
                </anchor>
              </controlPr>
            </control>
          </mc:Choice>
        </mc:AlternateContent>
        <mc:AlternateContent xmlns:mc="http://schemas.openxmlformats.org/markup-compatibility/2006">
          <mc:Choice Requires="x14">
            <control shapeId="91198" r:id="rId65" name="Check Box 62">
              <controlPr defaultSize="0" autoFill="0" autoLine="0" autoPict="0">
                <anchor moveWithCells="1">
                  <from>
                    <xdr:col>4</xdr:col>
                    <xdr:colOff>685800</xdr:colOff>
                    <xdr:row>39</xdr:row>
                    <xdr:rowOff>0</xdr:rowOff>
                  </from>
                  <to>
                    <xdr:col>4</xdr:col>
                    <xdr:colOff>1181100</xdr:colOff>
                    <xdr:row>39</xdr:row>
                    <xdr:rowOff>196850</xdr:rowOff>
                  </to>
                </anchor>
              </controlPr>
            </control>
          </mc:Choice>
        </mc:AlternateContent>
        <mc:AlternateContent xmlns:mc="http://schemas.openxmlformats.org/markup-compatibility/2006">
          <mc:Choice Requires="x14">
            <control shapeId="91199" r:id="rId66" name="Check Box 63">
              <controlPr defaultSize="0" autoFill="0" autoLine="0" autoPict="0">
                <anchor moveWithCells="1">
                  <from>
                    <xdr:col>4</xdr:col>
                    <xdr:colOff>0</xdr:colOff>
                    <xdr:row>39</xdr:row>
                    <xdr:rowOff>171450</xdr:rowOff>
                  </from>
                  <to>
                    <xdr:col>4</xdr:col>
                    <xdr:colOff>495300</xdr:colOff>
                    <xdr:row>40</xdr:row>
                    <xdr:rowOff>0</xdr:rowOff>
                  </to>
                </anchor>
              </controlPr>
            </control>
          </mc:Choice>
        </mc:AlternateContent>
        <mc:AlternateContent xmlns:mc="http://schemas.openxmlformats.org/markup-compatibility/2006">
          <mc:Choice Requires="x14">
            <control shapeId="91200" r:id="rId67" name="Check Box 64">
              <controlPr defaultSize="0" autoFill="0" autoLine="0" autoPict="0">
                <anchor moveWithCells="1">
                  <from>
                    <xdr:col>4</xdr:col>
                    <xdr:colOff>685800</xdr:colOff>
                    <xdr:row>39</xdr:row>
                    <xdr:rowOff>171450</xdr:rowOff>
                  </from>
                  <to>
                    <xdr:col>4</xdr:col>
                    <xdr:colOff>1181100</xdr:colOff>
                    <xdr:row>40</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FBBFE233-4CBF-4324-86EC-9D93522380B5}">
          <x14:formula1>
            <xm:f>'FieldTract ID Records'!$B$5:$B$34</xm:f>
          </x14:formula1>
          <xm:sqref>C5:C22</xm:sqref>
        </x14:dataValidation>
        <x14:dataValidation type="list" allowBlank="1" showInputMessage="1" showErrorMessage="1" xr:uid="{4E260403-F73E-451D-83AD-D4B5D1D321EC}">
          <x14:formula1>
            <xm:f>'Curing Facilities (Fire)'!$C$5:$C$40</xm:f>
          </x14:formula1>
          <xm:sqref>D5:D22 B25:B40</xm:sqref>
        </x14:dataValidation>
        <x14:dataValidation type="list" allowBlank="1" showInputMessage="1" showErrorMessage="1" xr:uid="{DA02902D-B2CB-4030-9874-A5DD54E9EBEE}">
          <x14:formula1>
            <xm:f>'DropDown References'!$D$24:$D$25</xm:f>
          </x14:formula1>
          <xm:sqref>H5:H22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23C8F-D9CD-4B7C-905E-E3AB8F9A22E8}">
  <sheetPr codeName="Sheet27">
    <tabColor theme="9" tint="-0.249977111117893"/>
  </sheetPr>
  <dimension ref="A1:E30"/>
  <sheetViews>
    <sheetView zoomScaleNormal="100" workbookViewId="0">
      <selection activeCell="D4" sqref="D4"/>
    </sheetView>
  </sheetViews>
  <sheetFormatPr defaultColWidth="9.1796875" defaultRowHeight="14.5" x14ac:dyDescent="0.35"/>
  <cols>
    <col min="1" max="1" width="3.7265625" style="3" customWidth="1"/>
    <col min="2" max="2" width="15.1796875" style="3" customWidth="1"/>
    <col min="3" max="3" width="14.453125" style="3" customWidth="1"/>
    <col min="4" max="4" width="31.26953125" style="3" customWidth="1"/>
    <col min="5" max="5" width="57" style="3" customWidth="1"/>
    <col min="6" max="6" width="5.7265625" style="3" customWidth="1"/>
    <col min="7" max="16384" width="9.1796875" style="3"/>
  </cols>
  <sheetData>
    <row r="1" spans="1:5" ht="18.5" x14ac:dyDescent="0.45">
      <c r="A1" s="73" t="s">
        <v>171</v>
      </c>
      <c r="B1" s="85"/>
      <c r="C1" s="85"/>
    </row>
    <row r="2" spans="1:5" x14ac:dyDescent="0.35">
      <c r="A2" s="3" t="s">
        <v>84</v>
      </c>
    </row>
    <row r="3" spans="1:5" ht="15" customHeight="1" x14ac:dyDescent="0.35">
      <c r="B3" s="7"/>
      <c r="C3" s="5"/>
    </row>
    <row r="4" spans="1:5" ht="45" customHeight="1" x14ac:dyDescent="0.35">
      <c r="B4" s="53" t="s">
        <v>172</v>
      </c>
      <c r="C4" s="53" t="s">
        <v>461</v>
      </c>
      <c r="D4" s="53" t="s">
        <v>173</v>
      </c>
      <c r="E4" s="53" t="s">
        <v>174</v>
      </c>
    </row>
    <row r="5" spans="1:5" ht="15" customHeight="1" x14ac:dyDescent="0.35">
      <c r="B5" s="9"/>
      <c r="C5" s="9"/>
      <c r="D5" s="9"/>
      <c r="E5" s="9"/>
    </row>
    <row r="6" spans="1:5" ht="15" customHeight="1" x14ac:dyDescent="0.35">
      <c r="B6" s="9"/>
      <c r="C6" s="9"/>
      <c r="D6" s="9"/>
      <c r="E6" s="9"/>
    </row>
    <row r="7" spans="1:5" ht="15" customHeight="1" x14ac:dyDescent="0.35">
      <c r="B7" s="9"/>
      <c r="C7" s="9"/>
      <c r="D7" s="9"/>
      <c r="E7" s="9"/>
    </row>
    <row r="8" spans="1:5" ht="15" customHeight="1" x14ac:dyDescent="0.35">
      <c r="B8" s="9"/>
      <c r="C8" s="9"/>
      <c r="D8" s="9"/>
      <c r="E8" s="9"/>
    </row>
    <row r="9" spans="1:5" ht="15" customHeight="1" x14ac:dyDescent="0.35">
      <c r="B9" s="9"/>
      <c r="C9" s="9"/>
      <c r="D9" s="9"/>
      <c r="E9" s="9"/>
    </row>
    <row r="10" spans="1:5" ht="15" customHeight="1" x14ac:dyDescent="0.35">
      <c r="B10" s="9"/>
      <c r="C10" s="9"/>
      <c r="D10" s="9"/>
      <c r="E10" s="9"/>
    </row>
    <row r="11" spans="1:5" ht="15" customHeight="1" x14ac:dyDescent="0.35">
      <c r="B11" s="9"/>
      <c r="C11" s="9"/>
      <c r="D11" s="9"/>
      <c r="E11" s="9"/>
    </row>
    <row r="12" spans="1:5" ht="15" customHeight="1" x14ac:dyDescent="0.35">
      <c r="B12" s="9"/>
      <c r="C12" s="9"/>
      <c r="D12" s="9"/>
      <c r="E12" s="9"/>
    </row>
    <row r="13" spans="1:5" ht="15" customHeight="1" x14ac:dyDescent="0.35">
      <c r="B13" s="9"/>
      <c r="C13" s="9"/>
      <c r="D13" s="9"/>
      <c r="E13" s="9"/>
    </row>
    <row r="14" spans="1:5" ht="15" customHeight="1" x14ac:dyDescent="0.35">
      <c r="B14" s="9"/>
      <c r="C14" s="9"/>
      <c r="D14" s="9"/>
      <c r="E14" s="9"/>
    </row>
    <row r="15" spans="1:5" ht="15" customHeight="1" x14ac:dyDescent="0.35">
      <c r="B15" s="9"/>
      <c r="C15" s="9"/>
      <c r="D15" s="9"/>
      <c r="E15" s="9"/>
    </row>
    <row r="16" spans="1:5" ht="15" customHeight="1" x14ac:dyDescent="0.35">
      <c r="B16" s="9"/>
      <c r="C16" s="9"/>
      <c r="D16" s="9"/>
      <c r="E16" s="9"/>
    </row>
    <row r="17" spans="2:5" ht="15" customHeight="1" x14ac:dyDescent="0.35">
      <c r="B17" s="9"/>
      <c r="C17" s="9"/>
      <c r="D17" s="9"/>
      <c r="E17" s="9"/>
    </row>
    <row r="18" spans="2:5" ht="15" customHeight="1" x14ac:dyDescent="0.35">
      <c r="B18" s="9"/>
      <c r="C18" s="9"/>
      <c r="D18" s="9"/>
      <c r="E18" s="9"/>
    </row>
    <row r="19" spans="2:5" ht="15" customHeight="1" x14ac:dyDescent="0.35">
      <c r="B19" s="9"/>
      <c r="C19" s="9"/>
      <c r="D19" s="9"/>
      <c r="E19" s="9"/>
    </row>
    <row r="20" spans="2:5" ht="15" customHeight="1" x14ac:dyDescent="0.35">
      <c r="B20" s="9"/>
      <c r="C20" s="9"/>
      <c r="D20" s="9"/>
      <c r="E20" s="9"/>
    </row>
    <row r="21" spans="2:5" ht="15" customHeight="1" x14ac:dyDescent="0.35">
      <c r="B21" s="9"/>
      <c r="C21" s="9"/>
      <c r="D21" s="9"/>
      <c r="E21" s="9"/>
    </row>
    <row r="22" spans="2:5" ht="15" customHeight="1" x14ac:dyDescent="0.35">
      <c r="B22" s="9"/>
      <c r="C22" s="9"/>
      <c r="D22" s="9"/>
      <c r="E22" s="9"/>
    </row>
    <row r="23" spans="2:5" ht="15" customHeight="1" x14ac:dyDescent="0.35">
      <c r="B23" s="9"/>
      <c r="C23" s="9"/>
      <c r="D23" s="9"/>
      <c r="E23" s="9"/>
    </row>
    <row r="24" spans="2:5" ht="15" customHeight="1" x14ac:dyDescent="0.35">
      <c r="B24" s="9"/>
      <c r="C24" s="9"/>
      <c r="D24" s="9"/>
      <c r="E24" s="9"/>
    </row>
    <row r="25" spans="2:5" ht="15" customHeight="1" x14ac:dyDescent="0.35">
      <c r="B25" s="9"/>
      <c r="C25" s="9"/>
      <c r="D25" s="9"/>
      <c r="E25" s="9"/>
    </row>
    <row r="26" spans="2:5" ht="15" customHeight="1" x14ac:dyDescent="0.35">
      <c r="B26" s="9"/>
      <c r="C26" s="9"/>
      <c r="D26" s="9"/>
      <c r="E26" s="9"/>
    </row>
    <row r="27" spans="2:5" ht="15" customHeight="1" x14ac:dyDescent="0.35">
      <c r="B27" s="9"/>
      <c r="C27" s="9"/>
      <c r="D27" s="9"/>
      <c r="E27" s="9"/>
    </row>
    <row r="28" spans="2:5" ht="15" customHeight="1" x14ac:dyDescent="0.35">
      <c r="B28" s="9"/>
      <c r="C28" s="9"/>
      <c r="D28" s="9"/>
      <c r="E28" s="9"/>
    </row>
    <row r="29" spans="2:5" ht="15" customHeight="1" x14ac:dyDescent="0.35">
      <c r="B29" s="9"/>
      <c r="C29" s="9"/>
      <c r="D29" s="9"/>
      <c r="E29" s="9"/>
    </row>
    <row r="30" spans="2:5" ht="15" customHeight="1" x14ac:dyDescent="0.35">
      <c r="B30" s="9"/>
      <c r="C30" s="9"/>
      <c r="D30" s="9"/>
      <c r="E30" s="9"/>
    </row>
  </sheetData>
  <pageMargins left="0.7" right="0.7" top="0.75" bottom="0.75" header="0.3" footer="0.3"/>
  <pageSetup scale="97" orientation="landscape" r:id="rId1"/>
  <colBreaks count="1" manualBreakCount="1">
    <brk id="6" max="1048575" man="1"/>
  </col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theme="9" tint="-0.249977111117893"/>
  </sheetPr>
  <dimension ref="A1:G55"/>
  <sheetViews>
    <sheetView zoomScaleNormal="100" workbookViewId="0"/>
  </sheetViews>
  <sheetFormatPr defaultRowHeight="12.5" x14ac:dyDescent="0.25"/>
  <cols>
    <col min="1" max="1" width="3.7265625" style="13" customWidth="1"/>
    <col min="2" max="2" width="11.81640625" style="13" customWidth="1"/>
    <col min="3" max="3" width="18.26953125" style="13" customWidth="1"/>
    <col min="4" max="4" width="18.7265625" style="13" customWidth="1"/>
    <col min="5" max="5" width="12.7265625" style="13" customWidth="1"/>
    <col min="6" max="6" width="15.54296875" style="13" customWidth="1"/>
    <col min="7" max="7" width="18.1796875" style="13" customWidth="1"/>
    <col min="8" max="8" width="3.7265625" style="13" customWidth="1"/>
    <col min="9" max="241" width="9.1796875" style="13"/>
    <col min="242" max="242" width="4.7265625" style="13" customWidth="1"/>
    <col min="243" max="243" width="10.7265625" style="13" customWidth="1"/>
    <col min="244" max="244" width="22.7265625" style="13" customWidth="1"/>
    <col min="245" max="245" width="18.7265625" style="13" customWidth="1"/>
    <col min="246" max="247" width="12.7265625" style="13" customWidth="1"/>
    <col min="248" max="248" width="15.7265625" style="13" customWidth="1"/>
    <col min="249" max="497" width="9.1796875" style="13"/>
    <col min="498" max="498" width="4.7265625" style="13" customWidth="1"/>
    <col min="499" max="499" width="10.7265625" style="13" customWidth="1"/>
    <col min="500" max="500" width="22.7265625" style="13" customWidth="1"/>
    <col min="501" max="501" width="18.7265625" style="13" customWidth="1"/>
    <col min="502" max="503" width="12.7265625" style="13" customWidth="1"/>
    <col min="504" max="504" width="15.7265625" style="13" customWidth="1"/>
    <col min="505" max="753" width="9.1796875" style="13"/>
    <col min="754" max="754" width="4.7265625" style="13" customWidth="1"/>
    <col min="755" max="755" width="10.7265625" style="13" customWidth="1"/>
    <col min="756" max="756" width="22.7265625" style="13" customWidth="1"/>
    <col min="757" max="757" width="18.7265625" style="13" customWidth="1"/>
    <col min="758" max="759" width="12.7265625" style="13" customWidth="1"/>
    <col min="760" max="760" width="15.7265625" style="13" customWidth="1"/>
    <col min="761" max="1009" width="9.1796875" style="13"/>
    <col min="1010" max="1010" width="4.7265625" style="13" customWidth="1"/>
    <col min="1011" max="1011" width="10.7265625" style="13" customWidth="1"/>
    <col min="1012" max="1012" width="22.7265625" style="13" customWidth="1"/>
    <col min="1013" max="1013" width="18.7265625" style="13" customWidth="1"/>
    <col min="1014" max="1015" width="12.7265625" style="13" customWidth="1"/>
    <col min="1016" max="1016" width="15.7265625" style="13" customWidth="1"/>
    <col min="1017" max="1265" width="9.1796875" style="13"/>
    <col min="1266" max="1266" width="4.7265625" style="13" customWidth="1"/>
    <col min="1267" max="1267" width="10.7265625" style="13" customWidth="1"/>
    <col min="1268" max="1268" width="22.7265625" style="13" customWidth="1"/>
    <col min="1269" max="1269" width="18.7265625" style="13" customWidth="1"/>
    <col min="1270" max="1271" width="12.7265625" style="13" customWidth="1"/>
    <col min="1272" max="1272" width="15.7265625" style="13" customWidth="1"/>
    <col min="1273" max="1521" width="9.1796875" style="13"/>
    <col min="1522" max="1522" width="4.7265625" style="13" customWidth="1"/>
    <col min="1523" max="1523" width="10.7265625" style="13" customWidth="1"/>
    <col min="1524" max="1524" width="22.7265625" style="13" customWidth="1"/>
    <col min="1525" max="1525" width="18.7265625" style="13" customWidth="1"/>
    <col min="1526" max="1527" width="12.7265625" style="13" customWidth="1"/>
    <col min="1528" max="1528" width="15.7265625" style="13" customWidth="1"/>
    <col min="1529" max="1777" width="9.1796875" style="13"/>
    <col min="1778" max="1778" width="4.7265625" style="13" customWidth="1"/>
    <col min="1779" max="1779" width="10.7265625" style="13" customWidth="1"/>
    <col min="1780" max="1780" width="22.7265625" style="13" customWidth="1"/>
    <col min="1781" max="1781" width="18.7265625" style="13" customWidth="1"/>
    <col min="1782" max="1783" width="12.7265625" style="13" customWidth="1"/>
    <col min="1784" max="1784" width="15.7265625" style="13" customWidth="1"/>
    <col min="1785" max="2033" width="9.1796875" style="13"/>
    <col min="2034" max="2034" width="4.7265625" style="13" customWidth="1"/>
    <col min="2035" max="2035" width="10.7265625" style="13" customWidth="1"/>
    <col min="2036" max="2036" width="22.7265625" style="13" customWidth="1"/>
    <col min="2037" max="2037" width="18.7265625" style="13" customWidth="1"/>
    <col min="2038" max="2039" width="12.7265625" style="13" customWidth="1"/>
    <col min="2040" max="2040" width="15.7265625" style="13" customWidth="1"/>
    <col min="2041" max="2289" width="9.1796875" style="13"/>
    <col min="2290" max="2290" width="4.7265625" style="13" customWidth="1"/>
    <col min="2291" max="2291" width="10.7265625" style="13" customWidth="1"/>
    <col min="2292" max="2292" width="22.7265625" style="13" customWidth="1"/>
    <col min="2293" max="2293" width="18.7265625" style="13" customWidth="1"/>
    <col min="2294" max="2295" width="12.7265625" style="13" customWidth="1"/>
    <col min="2296" max="2296" width="15.7265625" style="13" customWidth="1"/>
    <col min="2297" max="2545" width="9.1796875" style="13"/>
    <col min="2546" max="2546" width="4.7265625" style="13" customWidth="1"/>
    <col min="2547" max="2547" width="10.7265625" style="13" customWidth="1"/>
    <col min="2548" max="2548" width="22.7265625" style="13" customWidth="1"/>
    <col min="2549" max="2549" width="18.7265625" style="13" customWidth="1"/>
    <col min="2550" max="2551" width="12.7265625" style="13" customWidth="1"/>
    <col min="2552" max="2552" width="15.7265625" style="13" customWidth="1"/>
    <col min="2553" max="2801" width="9.1796875" style="13"/>
    <col min="2802" max="2802" width="4.7265625" style="13" customWidth="1"/>
    <col min="2803" max="2803" width="10.7265625" style="13" customWidth="1"/>
    <col min="2804" max="2804" width="22.7265625" style="13" customWidth="1"/>
    <col min="2805" max="2805" width="18.7265625" style="13" customWidth="1"/>
    <col min="2806" max="2807" width="12.7265625" style="13" customWidth="1"/>
    <col min="2808" max="2808" width="15.7265625" style="13" customWidth="1"/>
    <col min="2809" max="3057" width="9.1796875" style="13"/>
    <col min="3058" max="3058" width="4.7265625" style="13" customWidth="1"/>
    <col min="3059" max="3059" width="10.7265625" style="13" customWidth="1"/>
    <col min="3060" max="3060" width="22.7265625" style="13" customWidth="1"/>
    <col min="3061" max="3061" width="18.7265625" style="13" customWidth="1"/>
    <col min="3062" max="3063" width="12.7265625" style="13" customWidth="1"/>
    <col min="3064" max="3064" width="15.7265625" style="13" customWidth="1"/>
    <col min="3065" max="3313" width="9.1796875" style="13"/>
    <col min="3314" max="3314" width="4.7265625" style="13" customWidth="1"/>
    <col min="3315" max="3315" width="10.7265625" style="13" customWidth="1"/>
    <col min="3316" max="3316" width="22.7265625" style="13" customWidth="1"/>
    <col min="3317" max="3317" width="18.7265625" style="13" customWidth="1"/>
    <col min="3318" max="3319" width="12.7265625" style="13" customWidth="1"/>
    <col min="3320" max="3320" width="15.7265625" style="13" customWidth="1"/>
    <col min="3321" max="3569" width="9.1796875" style="13"/>
    <col min="3570" max="3570" width="4.7265625" style="13" customWidth="1"/>
    <col min="3571" max="3571" width="10.7265625" style="13" customWidth="1"/>
    <col min="3572" max="3572" width="22.7265625" style="13" customWidth="1"/>
    <col min="3573" max="3573" width="18.7265625" style="13" customWidth="1"/>
    <col min="3574" max="3575" width="12.7265625" style="13" customWidth="1"/>
    <col min="3576" max="3576" width="15.7265625" style="13" customWidth="1"/>
    <col min="3577" max="3825" width="9.1796875" style="13"/>
    <col min="3826" max="3826" width="4.7265625" style="13" customWidth="1"/>
    <col min="3827" max="3827" width="10.7265625" style="13" customWidth="1"/>
    <col min="3828" max="3828" width="22.7265625" style="13" customWidth="1"/>
    <col min="3829" max="3829" width="18.7265625" style="13" customWidth="1"/>
    <col min="3830" max="3831" width="12.7265625" style="13" customWidth="1"/>
    <col min="3832" max="3832" width="15.7265625" style="13" customWidth="1"/>
    <col min="3833" max="4081" width="9.1796875" style="13"/>
    <col min="4082" max="4082" width="4.7265625" style="13" customWidth="1"/>
    <col min="4083" max="4083" width="10.7265625" style="13" customWidth="1"/>
    <col min="4084" max="4084" width="22.7265625" style="13" customWidth="1"/>
    <col min="4085" max="4085" width="18.7265625" style="13" customWidth="1"/>
    <col min="4086" max="4087" width="12.7265625" style="13" customWidth="1"/>
    <col min="4088" max="4088" width="15.7265625" style="13" customWidth="1"/>
    <col min="4089" max="4337" width="9.1796875" style="13"/>
    <col min="4338" max="4338" width="4.7265625" style="13" customWidth="1"/>
    <col min="4339" max="4339" width="10.7265625" style="13" customWidth="1"/>
    <col min="4340" max="4340" width="22.7265625" style="13" customWidth="1"/>
    <col min="4341" max="4341" width="18.7265625" style="13" customWidth="1"/>
    <col min="4342" max="4343" width="12.7265625" style="13" customWidth="1"/>
    <col min="4344" max="4344" width="15.7265625" style="13" customWidth="1"/>
    <col min="4345" max="4593" width="9.1796875" style="13"/>
    <col min="4594" max="4594" width="4.7265625" style="13" customWidth="1"/>
    <col min="4595" max="4595" width="10.7265625" style="13" customWidth="1"/>
    <col min="4596" max="4596" width="22.7265625" style="13" customWidth="1"/>
    <col min="4597" max="4597" width="18.7265625" style="13" customWidth="1"/>
    <col min="4598" max="4599" width="12.7265625" style="13" customWidth="1"/>
    <col min="4600" max="4600" width="15.7265625" style="13" customWidth="1"/>
    <col min="4601" max="4849" width="9.1796875" style="13"/>
    <col min="4850" max="4850" width="4.7265625" style="13" customWidth="1"/>
    <col min="4851" max="4851" width="10.7265625" style="13" customWidth="1"/>
    <col min="4852" max="4852" width="22.7265625" style="13" customWidth="1"/>
    <col min="4853" max="4853" width="18.7265625" style="13" customWidth="1"/>
    <col min="4854" max="4855" width="12.7265625" style="13" customWidth="1"/>
    <col min="4856" max="4856" width="15.7265625" style="13" customWidth="1"/>
    <col min="4857" max="5105" width="9.1796875" style="13"/>
    <col min="5106" max="5106" width="4.7265625" style="13" customWidth="1"/>
    <col min="5107" max="5107" width="10.7265625" style="13" customWidth="1"/>
    <col min="5108" max="5108" width="22.7265625" style="13" customWidth="1"/>
    <col min="5109" max="5109" width="18.7265625" style="13" customWidth="1"/>
    <col min="5110" max="5111" width="12.7265625" style="13" customWidth="1"/>
    <col min="5112" max="5112" width="15.7265625" style="13" customWidth="1"/>
    <col min="5113" max="5361" width="9.1796875" style="13"/>
    <col min="5362" max="5362" width="4.7265625" style="13" customWidth="1"/>
    <col min="5363" max="5363" width="10.7265625" style="13" customWidth="1"/>
    <col min="5364" max="5364" width="22.7265625" style="13" customWidth="1"/>
    <col min="5365" max="5365" width="18.7265625" style="13" customWidth="1"/>
    <col min="5366" max="5367" width="12.7265625" style="13" customWidth="1"/>
    <col min="5368" max="5368" width="15.7265625" style="13" customWidth="1"/>
    <col min="5369" max="5617" width="9.1796875" style="13"/>
    <col min="5618" max="5618" width="4.7265625" style="13" customWidth="1"/>
    <col min="5619" max="5619" width="10.7265625" style="13" customWidth="1"/>
    <col min="5620" max="5620" width="22.7265625" style="13" customWidth="1"/>
    <col min="5621" max="5621" width="18.7265625" style="13" customWidth="1"/>
    <col min="5622" max="5623" width="12.7265625" style="13" customWidth="1"/>
    <col min="5624" max="5624" width="15.7265625" style="13" customWidth="1"/>
    <col min="5625" max="5873" width="9.1796875" style="13"/>
    <col min="5874" max="5874" width="4.7265625" style="13" customWidth="1"/>
    <col min="5875" max="5875" width="10.7265625" style="13" customWidth="1"/>
    <col min="5876" max="5876" width="22.7265625" style="13" customWidth="1"/>
    <col min="5877" max="5877" width="18.7265625" style="13" customWidth="1"/>
    <col min="5878" max="5879" width="12.7265625" style="13" customWidth="1"/>
    <col min="5880" max="5880" width="15.7265625" style="13" customWidth="1"/>
    <col min="5881" max="6129" width="9.1796875" style="13"/>
    <col min="6130" max="6130" width="4.7265625" style="13" customWidth="1"/>
    <col min="6131" max="6131" width="10.7265625" style="13" customWidth="1"/>
    <col min="6132" max="6132" width="22.7265625" style="13" customWidth="1"/>
    <col min="6133" max="6133" width="18.7265625" style="13" customWidth="1"/>
    <col min="6134" max="6135" width="12.7265625" style="13" customWidth="1"/>
    <col min="6136" max="6136" width="15.7265625" style="13" customWidth="1"/>
    <col min="6137" max="6385" width="9.1796875" style="13"/>
    <col min="6386" max="6386" width="4.7265625" style="13" customWidth="1"/>
    <col min="6387" max="6387" width="10.7265625" style="13" customWidth="1"/>
    <col min="6388" max="6388" width="22.7265625" style="13" customWidth="1"/>
    <col min="6389" max="6389" width="18.7265625" style="13" customWidth="1"/>
    <col min="6390" max="6391" width="12.7265625" style="13" customWidth="1"/>
    <col min="6392" max="6392" width="15.7265625" style="13" customWidth="1"/>
    <col min="6393" max="6641" width="9.1796875" style="13"/>
    <col min="6642" max="6642" width="4.7265625" style="13" customWidth="1"/>
    <col min="6643" max="6643" width="10.7265625" style="13" customWidth="1"/>
    <col min="6644" max="6644" width="22.7265625" style="13" customWidth="1"/>
    <col min="6645" max="6645" width="18.7265625" style="13" customWidth="1"/>
    <col min="6646" max="6647" width="12.7265625" style="13" customWidth="1"/>
    <col min="6648" max="6648" width="15.7265625" style="13" customWidth="1"/>
    <col min="6649" max="6897" width="9.1796875" style="13"/>
    <col min="6898" max="6898" width="4.7265625" style="13" customWidth="1"/>
    <col min="6899" max="6899" width="10.7265625" style="13" customWidth="1"/>
    <col min="6900" max="6900" width="22.7265625" style="13" customWidth="1"/>
    <col min="6901" max="6901" width="18.7265625" style="13" customWidth="1"/>
    <col min="6902" max="6903" width="12.7265625" style="13" customWidth="1"/>
    <col min="6904" max="6904" width="15.7265625" style="13" customWidth="1"/>
    <col min="6905" max="7153" width="9.1796875" style="13"/>
    <col min="7154" max="7154" width="4.7265625" style="13" customWidth="1"/>
    <col min="7155" max="7155" width="10.7265625" style="13" customWidth="1"/>
    <col min="7156" max="7156" width="22.7265625" style="13" customWidth="1"/>
    <col min="7157" max="7157" width="18.7265625" style="13" customWidth="1"/>
    <col min="7158" max="7159" width="12.7265625" style="13" customWidth="1"/>
    <col min="7160" max="7160" width="15.7265625" style="13" customWidth="1"/>
    <col min="7161" max="7409" width="9.1796875" style="13"/>
    <col min="7410" max="7410" width="4.7265625" style="13" customWidth="1"/>
    <col min="7411" max="7411" width="10.7265625" style="13" customWidth="1"/>
    <col min="7412" max="7412" width="22.7265625" style="13" customWidth="1"/>
    <col min="7413" max="7413" width="18.7265625" style="13" customWidth="1"/>
    <col min="7414" max="7415" width="12.7265625" style="13" customWidth="1"/>
    <col min="7416" max="7416" width="15.7265625" style="13" customWidth="1"/>
    <col min="7417" max="7665" width="9.1796875" style="13"/>
    <col min="7666" max="7666" width="4.7265625" style="13" customWidth="1"/>
    <col min="7667" max="7667" width="10.7265625" style="13" customWidth="1"/>
    <col min="7668" max="7668" width="22.7265625" style="13" customWidth="1"/>
    <col min="7669" max="7669" width="18.7265625" style="13" customWidth="1"/>
    <col min="7670" max="7671" width="12.7265625" style="13" customWidth="1"/>
    <col min="7672" max="7672" width="15.7265625" style="13" customWidth="1"/>
    <col min="7673" max="7921" width="9.1796875" style="13"/>
    <col min="7922" max="7922" width="4.7265625" style="13" customWidth="1"/>
    <col min="7923" max="7923" width="10.7265625" style="13" customWidth="1"/>
    <col min="7924" max="7924" width="22.7265625" style="13" customWidth="1"/>
    <col min="7925" max="7925" width="18.7265625" style="13" customWidth="1"/>
    <col min="7926" max="7927" width="12.7265625" style="13" customWidth="1"/>
    <col min="7928" max="7928" width="15.7265625" style="13" customWidth="1"/>
    <col min="7929" max="8177" width="9.1796875" style="13"/>
    <col min="8178" max="8178" width="4.7265625" style="13" customWidth="1"/>
    <col min="8179" max="8179" width="10.7265625" style="13" customWidth="1"/>
    <col min="8180" max="8180" width="22.7265625" style="13" customWidth="1"/>
    <col min="8181" max="8181" width="18.7265625" style="13" customWidth="1"/>
    <col min="8182" max="8183" width="12.7265625" style="13" customWidth="1"/>
    <col min="8184" max="8184" width="15.7265625" style="13" customWidth="1"/>
    <col min="8185" max="8433" width="9.1796875" style="13"/>
    <col min="8434" max="8434" width="4.7265625" style="13" customWidth="1"/>
    <col min="8435" max="8435" width="10.7265625" style="13" customWidth="1"/>
    <col min="8436" max="8436" width="22.7265625" style="13" customWidth="1"/>
    <col min="8437" max="8437" width="18.7265625" style="13" customWidth="1"/>
    <col min="8438" max="8439" width="12.7265625" style="13" customWidth="1"/>
    <col min="8440" max="8440" width="15.7265625" style="13" customWidth="1"/>
    <col min="8441" max="8689" width="9.1796875" style="13"/>
    <col min="8690" max="8690" width="4.7265625" style="13" customWidth="1"/>
    <col min="8691" max="8691" width="10.7265625" style="13" customWidth="1"/>
    <col min="8692" max="8692" width="22.7265625" style="13" customWidth="1"/>
    <col min="8693" max="8693" width="18.7265625" style="13" customWidth="1"/>
    <col min="8694" max="8695" width="12.7265625" style="13" customWidth="1"/>
    <col min="8696" max="8696" width="15.7265625" style="13" customWidth="1"/>
    <col min="8697" max="8945" width="9.1796875" style="13"/>
    <col min="8946" max="8946" width="4.7265625" style="13" customWidth="1"/>
    <col min="8947" max="8947" width="10.7265625" style="13" customWidth="1"/>
    <col min="8948" max="8948" width="22.7265625" style="13" customWidth="1"/>
    <col min="8949" max="8949" width="18.7265625" style="13" customWidth="1"/>
    <col min="8950" max="8951" width="12.7265625" style="13" customWidth="1"/>
    <col min="8952" max="8952" width="15.7265625" style="13" customWidth="1"/>
    <col min="8953" max="9201" width="9.1796875" style="13"/>
    <col min="9202" max="9202" width="4.7265625" style="13" customWidth="1"/>
    <col min="9203" max="9203" width="10.7265625" style="13" customWidth="1"/>
    <col min="9204" max="9204" width="22.7265625" style="13" customWidth="1"/>
    <col min="9205" max="9205" width="18.7265625" style="13" customWidth="1"/>
    <col min="9206" max="9207" width="12.7265625" style="13" customWidth="1"/>
    <col min="9208" max="9208" width="15.7265625" style="13" customWidth="1"/>
    <col min="9209" max="9457" width="9.1796875" style="13"/>
    <col min="9458" max="9458" width="4.7265625" style="13" customWidth="1"/>
    <col min="9459" max="9459" width="10.7265625" style="13" customWidth="1"/>
    <col min="9460" max="9460" width="22.7265625" style="13" customWidth="1"/>
    <col min="9461" max="9461" width="18.7265625" style="13" customWidth="1"/>
    <col min="9462" max="9463" width="12.7265625" style="13" customWidth="1"/>
    <col min="9464" max="9464" width="15.7265625" style="13" customWidth="1"/>
    <col min="9465" max="9713" width="9.1796875" style="13"/>
    <col min="9714" max="9714" width="4.7265625" style="13" customWidth="1"/>
    <col min="9715" max="9715" width="10.7265625" style="13" customWidth="1"/>
    <col min="9716" max="9716" width="22.7265625" style="13" customWidth="1"/>
    <col min="9717" max="9717" width="18.7265625" style="13" customWidth="1"/>
    <col min="9718" max="9719" width="12.7265625" style="13" customWidth="1"/>
    <col min="9720" max="9720" width="15.7265625" style="13" customWidth="1"/>
    <col min="9721" max="9969" width="9.1796875" style="13"/>
    <col min="9970" max="9970" width="4.7265625" style="13" customWidth="1"/>
    <col min="9971" max="9971" width="10.7265625" style="13" customWidth="1"/>
    <col min="9972" max="9972" width="22.7265625" style="13" customWidth="1"/>
    <col min="9973" max="9973" width="18.7265625" style="13" customWidth="1"/>
    <col min="9974" max="9975" width="12.7265625" style="13" customWidth="1"/>
    <col min="9976" max="9976" width="15.7265625" style="13" customWidth="1"/>
    <col min="9977" max="10225" width="9.1796875" style="13"/>
    <col min="10226" max="10226" width="4.7265625" style="13" customWidth="1"/>
    <col min="10227" max="10227" width="10.7265625" style="13" customWidth="1"/>
    <col min="10228" max="10228" width="22.7265625" style="13" customWidth="1"/>
    <col min="10229" max="10229" width="18.7265625" style="13" customWidth="1"/>
    <col min="10230" max="10231" width="12.7265625" style="13" customWidth="1"/>
    <col min="10232" max="10232" width="15.7265625" style="13" customWidth="1"/>
    <col min="10233" max="10481" width="9.1796875" style="13"/>
    <col min="10482" max="10482" width="4.7265625" style="13" customWidth="1"/>
    <col min="10483" max="10483" width="10.7265625" style="13" customWidth="1"/>
    <col min="10484" max="10484" width="22.7265625" style="13" customWidth="1"/>
    <col min="10485" max="10485" width="18.7265625" style="13" customWidth="1"/>
    <col min="10486" max="10487" width="12.7265625" style="13" customWidth="1"/>
    <col min="10488" max="10488" width="15.7265625" style="13" customWidth="1"/>
    <col min="10489" max="10737" width="9.1796875" style="13"/>
    <col min="10738" max="10738" width="4.7265625" style="13" customWidth="1"/>
    <col min="10739" max="10739" width="10.7265625" style="13" customWidth="1"/>
    <col min="10740" max="10740" width="22.7265625" style="13" customWidth="1"/>
    <col min="10741" max="10741" width="18.7265625" style="13" customWidth="1"/>
    <col min="10742" max="10743" width="12.7265625" style="13" customWidth="1"/>
    <col min="10744" max="10744" width="15.7265625" style="13" customWidth="1"/>
    <col min="10745" max="10993" width="9.1796875" style="13"/>
    <col min="10994" max="10994" width="4.7265625" style="13" customWidth="1"/>
    <col min="10995" max="10995" width="10.7265625" style="13" customWidth="1"/>
    <col min="10996" max="10996" width="22.7265625" style="13" customWidth="1"/>
    <col min="10997" max="10997" width="18.7265625" style="13" customWidth="1"/>
    <col min="10998" max="10999" width="12.7265625" style="13" customWidth="1"/>
    <col min="11000" max="11000" width="15.7265625" style="13" customWidth="1"/>
    <col min="11001" max="11249" width="9.1796875" style="13"/>
    <col min="11250" max="11250" width="4.7265625" style="13" customWidth="1"/>
    <col min="11251" max="11251" width="10.7265625" style="13" customWidth="1"/>
    <col min="11252" max="11252" width="22.7265625" style="13" customWidth="1"/>
    <col min="11253" max="11253" width="18.7265625" style="13" customWidth="1"/>
    <col min="11254" max="11255" width="12.7265625" style="13" customWidth="1"/>
    <col min="11256" max="11256" width="15.7265625" style="13" customWidth="1"/>
    <col min="11257" max="11505" width="9.1796875" style="13"/>
    <col min="11506" max="11506" width="4.7265625" style="13" customWidth="1"/>
    <col min="11507" max="11507" width="10.7265625" style="13" customWidth="1"/>
    <col min="11508" max="11508" width="22.7265625" style="13" customWidth="1"/>
    <col min="11509" max="11509" width="18.7265625" style="13" customWidth="1"/>
    <col min="11510" max="11511" width="12.7265625" style="13" customWidth="1"/>
    <col min="11512" max="11512" width="15.7265625" style="13" customWidth="1"/>
    <col min="11513" max="11761" width="9.1796875" style="13"/>
    <col min="11762" max="11762" width="4.7265625" style="13" customWidth="1"/>
    <col min="11763" max="11763" width="10.7265625" style="13" customWidth="1"/>
    <col min="11764" max="11764" width="22.7265625" style="13" customWidth="1"/>
    <col min="11765" max="11765" width="18.7265625" style="13" customWidth="1"/>
    <col min="11766" max="11767" width="12.7265625" style="13" customWidth="1"/>
    <col min="11768" max="11768" width="15.7265625" style="13" customWidth="1"/>
    <col min="11769" max="12017" width="9.1796875" style="13"/>
    <col min="12018" max="12018" width="4.7265625" style="13" customWidth="1"/>
    <col min="12019" max="12019" width="10.7265625" style="13" customWidth="1"/>
    <col min="12020" max="12020" width="22.7265625" style="13" customWidth="1"/>
    <col min="12021" max="12021" width="18.7265625" style="13" customWidth="1"/>
    <col min="12022" max="12023" width="12.7265625" style="13" customWidth="1"/>
    <col min="12024" max="12024" width="15.7265625" style="13" customWidth="1"/>
    <col min="12025" max="12273" width="9.1796875" style="13"/>
    <col min="12274" max="12274" width="4.7265625" style="13" customWidth="1"/>
    <col min="12275" max="12275" width="10.7265625" style="13" customWidth="1"/>
    <col min="12276" max="12276" width="22.7265625" style="13" customWidth="1"/>
    <col min="12277" max="12277" width="18.7265625" style="13" customWidth="1"/>
    <col min="12278" max="12279" width="12.7265625" style="13" customWidth="1"/>
    <col min="12280" max="12280" width="15.7265625" style="13" customWidth="1"/>
    <col min="12281" max="12529" width="9.1796875" style="13"/>
    <col min="12530" max="12530" width="4.7265625" style="13" customWidth="1"/>
    <col min="12531" max="12531" width="10.7265625" style="13" customWidth="1"/>
    <col min="12532" max="12532" width="22.7265625" style="13" customWidth="1"/>
    <col min="12533" max="12533" width="18.7265625" style="13" customWidth="1"/>
    <col min="12534" max="12535" width="12.7265625" style="13" customWidth="1"/>
    <col min="12536" max="12536" width="15.7265625" style="13" customWidth="1"/>
    <col min="12537" max="12785" width="9.1796875" style="13"/>
    <col min="12786" max="12786" width="4.7265625" style="13" customWidth="1"/>
    <col min="12787" max="12787" width="10.7265625" style="13" customWidth="1"/>
    <col min="12788" max="12788" width="22.7265625" style="13" customWidth="1"/>
    <col min="12789" max="12789" width="18.7265625" style="13" customWidth="1"/>
    <col min="12790" max="12791" width="12.7265625" style="13" customWidth="1"/>
    <col min="12792" max="12792" width="15.7265625" style="13" customWidth="1"/>
    <col min="12793" max="13041" width="9.1796875" style="13"/>
    <col min="13042" max="13042" width="4.7265625" style="13" customWidth="1"/>
    <col min="13043" max="13043" width="10.7265625" style="13" customWidth="1"/>
    <col min="13044" max="13044" width="22.7265625" style="13" customWidth="1"/>
    <col min="13045" max="13045" width="18.7265625" style="13" customWidth="1"/>
    <col min="13046" max="13047" width="12.7265625" style="13" customWidth="1"/>
    <col min="13048" max="13048" width="15.7265625" style="13" customWidth="1"/>
    <col min="13049" max="13297" width="9.1796875" style="13"/>
    <col min="13298" max="13298" width="4.7265625" style="13" customWidth="1"/>
    <col min="13299" max="13299" width="10.7265625" style="13" customWidth="1"/>
    <col min="13300" max="13300" width="22.7265625" style="13" customWidth="1"/>
    <col min="13301" max="13301" width="18.7265625" style="13" customWidth="1"/>
    <col min="13302" max="13303" width="12.7265625" style="13" customWidth="1"/>
    <col min="13304" max="13304" width="15.7265625" style="13" customWidth="1"/>
    <col min="13305" max="13553" width="9.1796875" style="13"/>
    <col min="13554" max="13554" width="4.7265625" style="13" customWidth="1"/>
    <col min="13555" max="13555" width="10.7265625" style="13" customWidth="1"/>
    <col min="13556" max="13556" width="22.7265625" style="13" customWidth="1"/>
    <col min="13557" max="13557" width="18.7265625" style="13" customWidth="1"/>
    <col min="13558" max="13559" width="12.7265625" style="13" customWidth="1"/>
    <col min="13560" max="13560" width="15.7265625" style="13" customWidth="1"/>
    <col min="13561" max="13809" width="9.1796875" style="13"/>
    <col min="13810" max="13810" width="4.7265625" style="13" customWidth="1"/>
    <col min="13811" max="13811" width="10.7265625" style="13" customWidth="1"/>
    <col min="13812" max="13812" width="22.7265625" style="13" customWidth="1"/>
    <col min="13813" max="13813" width="18.7265625" style="13" customWidth="1"/>
    <col min="13814" max="13815" width="12.7265625" style="13" customWidth="1"/>
    <col min="13816" max="13816" width="15.7265625" style="13" customWidth="1"/>
    <col min="13817" max="14065" width="9.1796875" style="13"/>
    <col min="14066" max="14066" width="4.7265625" style="13" customWidth="1"/>
    <col min="14067" max="14067" width="10.7265625" style="13" customWidth="1"/>
    <col min="14068" max="14068" width="22.7265625" style="13" customWidth="1"/>
    <col min="14069" max="14069" width="18.7265625" style="13" customWidth="1"/>
    <col min="14070" max="14071" width="12.7265625" style="13" customWidth="1"/>
    <col min="14072" max="14072" width="15.7265625" style="13" customWidth="1"/>
    <col min="14073" max="14321" width="9.1796875" style="13"/>
    <col min="14322" max="14322" width="4.7265625" style="13" customWidth="1"/>
    <col min="14323" max="14323" width="10.7265625" style="13" customWidth="1"/>
    <col min="14324" max="14324" width="22.7265625" style="13" customWidth="1"/>
    <col min="14325" max="14325" width="18.7265625" style="13" customWidth="1"/>
    <col min="14326" max="14327" width="12.7265625" style="13" customWidth="1"/>
    <col min="14328" max="14328" width="15.7265625" style="13" customWidth="1"/>
    <col min="14329" max="14577" width="9.1796875" style="13"/>
    <col min="14578" max="14578" width="4.7265625" style="13" customWidth="1"/>
    <col min="14579" max="14579" width="10.7265625" style="13" customWidth="1"/>
    <col min="14580" max="14580" width="22.7265625" style="13" customWidth="1"/>
    <col min="14581" max="14581" width="18.7265625" style="13" customWidth="1"/>
    <col min="14582" max="14583" width="12.7265625" style="13" customWidth="1"/>
    <col min="14584" max="14584" width="15.7265625" style="13" customWidth="1"/>
    <col min="14585" max="14833" width="9.1796875" style="13"/>
    <col min="14834" max="14834" width="4.7265625" style="13" customWidth="1"/>
    <col min="14835" max="14835" width="10.7265625" style="13" customWidth="1"/>
    <col min="14836" max="14836" width="22.7265625" style="13" customWidth="1"/>
    <col min="14837" max="14837" width="18.7265625" style="13" customWidth="1"/>
    <col min="14838" max="14839" width="12.7265625" style="13" customWidth="1"/>
    <col min="14840" max="14840" width="15.7265625" style="13" customWidth="1"/>
    <col min="14841" max="15089" width="9.1796875" style="13"/>
    <col min="15090" max="15090" width="4.7265625" style="13" customWidth="1"/>
    <col min="15091" max="15091" width="10.7265625" style="13" customWidth="1"/>
    <col min="15092" max="15092" width="22.7265625" style="13" customWidth="1"/>
    <col min="15093" max="15093" width="18.7265625" style="13" customWidth="1"/>
    <col min="15094" max="15095" width="12.7265625" style="13" customWidth="1"/>
    <col min="15096" max="15096" width="15.7265625" style="13" customWidth="1"/>
    <col min="15097" max="15345" width="9.1796875" style="13"/>
    <col min="15346" max="15346" width="4.7265625" style="13" customWidth="1"/>
    <col min="15347" max="15347" width="10.7265625" style="13" customWidth="1"/>
    <col min="15348" max="15348" width="22.7265625" style="13" customWidth="1"/>
    <col min="15349" max="15349" width="18.7265625" style="13" customWidth="1"/>
    <col min="15350" max="15351" width="12.7265625" style="13" customWidth="1"/>
    <col min="15352" max="15352" width="15.7265625" style="13" customWidth="1"/>
    <col min="15353" max="15601" width="9.1796875" style="13"/>
    <col min="15602" max="15602" width="4.7265625" style="13" customWidth="1"/>
    <col min="15603" max="15603" width="10.7265625" style="13" customWidth="1"/>
    <col min="15604" max="15604" width="22.7265625" style="13" customWidth="1"/>
    <col min="15605" max="15605" width="18.7265625" style="13" customWidth="1"/>
    <col min="15606" max="15607" width="12.7265625" style="13" customWidth="1"/>
    <col min="15608" max="15608" width="15.7265625" style="13" customWidth="1"/>
    <col min="15609" max="15857" width="9.1796875" style="13"/>
    <col min="15858" max="15858" width="4.7265625" style="13" customWidth="1"/>
    <col min="15859" max="15859" width="10.7265625" style="13" customWidth="1"/>
    <col min="15860" max="15860" width="22.7265625" style="13" customWidth="1"/>
    <col min="15861" max="15861" width="18.7265625" style="13" customWidth="1"/>
    <col min="15862" max="15863" width="12.7265625" style="13" customWidth="1"/>
    <col min="15864" max="15864" width="15.7265625" style="13" customWidth="1"/>
    <col min="15865" max="16113" width="9.1796875" style="13"/>
    <col min="16114" max="16114" width="4.7265625" style="13" customWidth="1"/>
    <col min="16115" max="16115" width="10.7265625" style="13" customWidth="1"/>
    <col min="16116" max="16116" width="22.7265625" style="13" customWidth="1"/>
    <col min="16117" max="16117" width="18.7265625" style="13" customWidth="1"/>
    <col min="16118" max="16119" width="12.7265625" style="13" customWidth="1"/>
    <col min="16120" max="16120" width="15.7265625" style="13" customWidth="1"/>
    <col min="16121" max="16384" width="9.1796875" style="13"/>
  </cols>
  <sheetData>
    <row r="1" spans="1:7" s="3" customFormat="1" ht="18.5" x14ac:dyDescent="0.45">
      <c r="A1" s="73" t="s">
        <v>17</v>
      </c>
      <c r="B1" s="85"/>
      <c r="C1" s="85"/>
    </row>
    <row r="2" spans="1:7" s="3" customFormat="1" ht="14.5" x14ac:dyDescent="0.35">
      <c r="A2" s="3" t="s">
        <v>84</v>
      </c>
    </row>
    <row r="3" spans="1:7" s="3" customFormat="1" ht="15" customHeight="1" thickBot="1" x14ac:dyDescent="0.4">
      <c r="B3" s="7"/>
      <c r="C3" s="95"/>
    </row>
    <row r="4" spans="1:7" s="96" customFormat="1" ht="25" customHeight="1" thickBot="1" x14ac:dyDescent="0.4">
      <c r="B4" s="250" t="s">
        <v>175</v>
      </c>
      <c r="C4" s="251"/>
      <c r="D4" s="97"/>
      <c r="E4" s="98"/>
      <c r="F4" s="144" t="s">
        <v>176</v>
      </c>
      <c r="G4" s="99"/>
    </row>
    <row r="5" spans="1:7" s="3" customFormat="1" ht="10" customHeight="1" thickBot="1" x14ac:dyDescent="0.4">
      <c r="A5" s="94"/>
    </row>
    <row r="6" spans="1:7" s="96" customFormat="1" ht="28.5" customHeight="1" thickBot="1" x14ac:dyDescent="0.4">
      <c r="B6" s="98"/>
      <c r="C6" s="144" t="s">
        <v>177</v>
      </c>
      <c r="D6" s="260"/>
      <c r="E6" s="261"/>
      <c r="F6" s="261"/>
      <c r="G6" s="262"/>
    </row>
    <row r="7" spans="1:7" s="3" customFormat="1" ht="10" customHeight="1" thickBot="1" x14ac:dyDescent="0.4">
      <c r="A7" s="94"/>
    </row>
    <row r="8" spans="1:7" s="96" customFormat="1" ht="28.5" customHeight="1" thickBot="1" x14ac:dyDescent="0.4">
      <c r="B8" s="252" t="s">
        <v>178</v>
      </c>
      <c r="C8" s="252"/>
      <c r="D8" s="98"/>
      <c r="E8" s="98"/>
      <c r="F8" s="144" t="s">
        <v>179</v>
      </c>
      <c r="G8" s="99"/>
    </row>
    <row r="9" spans="1:7" s="96" customFormat="1" ht="28.5" customHeight="1" thickBot="1" x14ac:dyDescent="0.5">
      <c r="B9" s="253"/>
      <c r="C9" s="254"/>
      <c r="D9" s="255"/>
      <c r="E9" s="98"/>
      <c r="F9" s="144" t="s">
        <v>180</v>
      </c>
      <c r="G9" s="99"/>
    </row>
    <row r="10" spans="1:7" s="96" customFormat="1" ht="28.5" customHeight="1" thickBot="1" x14ac:dyDescent="0.4">
      <c r="B10" s="256"/>
      <c r="C10" s="257"/>
      <c r="D10" s="258"/>
      <c r="E10" s="98"/>
      <c r="F10" s="144" t="s">
        <v>181</v>
      </c>
      <c r="G10" s="99"/>
    </row>
    <row r="11" spans="1:7" s="96" customFormat="1" ht="28.5" customHeight="1" thickBot="1" x14ac:dyDescent="0.4">
      <c r="B11" s="144"/>
      <c r="C11" s="144" t="s">
        <v>182</v>
      </c>
      <c r="D11" s="100"/>
      <c r="E11" s="98"/>
      <c r="F11" s="144" t="s">
        <v>183</v>
      </c>
      <c r="G11" s="99"/>
    </row>
    <row r="12" spans="1:7" s="96" customFormat="1" ht="28.5" customHeight="1" thickBot="1" x14ac:dyDescent="0.4">
      <c r="B12" s="144"/>
      <c r="C12" s="144" t="s">
        <v>184</v>
      </c>
      <c r="D12" s="99"/>
    </row>
    <row r="13" spans="1:7" s="96" customFormat="1" ht="28.5" customHeight="1" thickBot="1" x14ac:dyDescent="0.4">
      <c r="B13" s="145" t="s">
        <v>185</v>
      </c>
      <c r="C13" s="144"/>
      <c r="F13" s="263"/>
      <c r="G13" s="264"/>
    </row>
    <row r="14" spans="1:7" s="96" customFormat="1" ht="16.5" customHeight="1" x14ac:dyDescent="0.35"/>
    <row r="15" spans="1:7" s="96" customFormat="1" ht="19.5" customHeight="1" x14ac:dyDescent="0.45">
      <c r="E15" s="259" t="s">
        <v>186</v>
      </c>
      <c r="F15" s="259"/>
    </row>
    <row r="16" spans="1:7" s="96" customFormat="1" ht="30" customHeight="1" x14ac:dyDescent="0.35">
      <c r="B16" s="66" t="s">
        <v>187</v>
      </c>
      <c r="C16" s="66" t="s">
        <v>188</v>
      </c>
      <c r="D16" s="66" t="s">
        <v>189</v>
      </c>
      <c r="E16" s="66" t="s">
        <v>190</v>
      </c>
      <c r="F16" s="66" t="s">
        <v>191</v>
      </c>
      <c r="G16" s="66" t="s">
        <v>192</v>
      </c>
    </row>
    <row r="17" spans="2:7" s="96" customFormat="1" ht="15" customHeight="1" x14ac:dyDescent="0.35">
      <c r="B17" s="101"/>
      <c r="C17" s="101"/>
      <c r="D17" s="101"/>
      <c r="E17" s="101"/>
      <c r="F17" s="101"/>
      <c r="G17" s="101"/>
    </row>
    <row r="18" spans="2:7" s="96" customFormat="1" ht="15" customHeight="1" x14ac:dyDescent="0.35">
      <c r="B18" s="101"/>
      <c r="C18" s="101"/>
      <c r="D18" s="101"/>
      <c r="E18" s="101"/>
      <c r="F18" s="101"/>
      <c r="G18" s="101"/>
    </row>
    <row r="19" spans="2:7" s="96" customFormat="1" ht="15" customHeight="1" x14ac:dyDescent="0.35">
      <c r="B19" s="101"/>
      <c r="C19" s="101"/>
      <c r="D19" s="101"/>
      <c r="E19" s="101"/>
      <c r="F19" s="101"/>
      <c r="G19" s="101"/>
    </row>
    <row r="20" spans="2:7" s="96" customFormat="1" ht="15" customHeight="1" x14ac:dyDescent="0.35">
      <c r="B20" s="101"/>
      <c r="C20" s="101"/>
      <c r="D20" s="101"/>
      <c r="E20" s="101"/>
      <c r="F20" s="101"/>
      <c r="G20" s="101"/>
    </row>
    <row r="21" spans="2:7" s="96" customFormat="1" ht="15" customHeight="1" x14ac:dyDescent="0.35">
      <c r="B21" s="101"/>
      <c r="C21" s="101"/>
      <c r="D21" s="101"/>
      <c r="E21" s="101"/>
      <c r="F21" s="101"/>
      <c r="G21" s="101"/>
    </row>
    <row r="22" spans="2:7" s="96" customFormat="1" ht="15" customHeight="1" x14ac:dyDescent="0.35">
      <c r="B22" s="101"/>
      <c r="C22" s="101"/>
      <c r="D22" s="101"/>
      <c r="E22" s="101"/>
      <c r="F22" s="101"/>
      <c r="G22" s="101"/>
    </row>
    <row r="23" spans="2:7" s="96" customFormat="1" ht="15" customHeight="1" x14ac:dyDescent="0.35">
      <c r="B23" s="101"/>
      <c r="C23" s="101"/>
      <c r="D23" s="101"/>
      <c r="E23" s="101"/>
      <c r="F23" s="101"/>
      <c r="G23" s="101"/>
    </row>
    <row r="24" spans="2:7" s="96" customFormat="1" ht="15" customHeight="1" x14ac:dyDescent="0.35">
      <c r="B24" s="101"/>
      <c r="C24" s="101"/>
      <c r="D24" s="101"/>
      <c r="E24" s="101"/>
      <c r="F24" s="101"/>
      <c r="G24" s="101"/>
    </row>
    <row r="25" spans="2:7" s="96" customFormat="1" ht="15" customHeight="1" x14ac:dyDescent="0.35">
      <c r="B25" s="101"/>
      <c r="C25" s="101"/>
      <c r="D25" s="101"/>
      <c r="E25" s="101"/>
      <c r="F25" s="101"/>
      <c r="G25" s="101"/>
    </row>
    <row r="26" spans="2:7" s="96" customFormat="1" ht="15" customHeight="1" x14ac:dyDescent="0.35">
      <c r="B26" s="101"/>
      <c r="C26" s="101"/>
      <c r="D26" s="101"/>
      <c r="E26" s="101"/>
      <c r="F26" s="101"/>
      <c r="G26" s="101"/>
    </row>
    <row r="27" spans="2:7" s="96" customFormat="1" ht="15" customHeight="1" x14ac:dyDescent="0.35">
      <c r="B27" s="101"/>
      <c r="C27" s="101"/>
      <c r="D27" s="101"/>
      <c r="E27" s="101"/>
      <c r="F27" s="101"/>
      <c r="G27" s="101"/>
    </row>
    <row r="28" spans="2:7" s="96" customFormat="1" ht="15" customHeight="1" x14ac:dyDescent="0.35">
      <c r="B28" s="101"/>
      <c r="C28" s="101"/>
      <c r="D28" s="101"/>
      <c r="E28" s="101"/>
      <c r="F28" s="101"/>
      <c r="G28" s="101"/>
    </row>
    <row r="29" spans="2:7" s="96" customFormat="1" ht="15" customHeight="1" x14ac:dyDescent="0.35">
      <c r="B29" s="101"/>
      <c r="C29" s="101"/>
      <c r="D29" s="101"/>
      <c r="E29" s="101"/>
      <c r="F29" s="101"/>
      <c r="G29" s="101"/>
    </row>
    <row r="30" spans="2:7" s="96" customFormat="1" ht="15" customHeight="1" x14ac:dyDescent="0.35">
      <c r="B30" s="101"/>
      <c r="C30" s="101"/>
      <c r="D30" s="101"/>
      <c r="E30" s="101"/>
      <c r="F30" s="101"/>
      <c r="G30" s="101"/>
    </row>
    <row r="31" spans="2:7" s="96" customFormat="1" ht="15" customHeight="1" x14ac:dyDescent="0.35">
      <c r="B31" s="101"/>
      <c r="C31" s="101"/>
      <c r="D31" s="101"/>
      <c r="E31" s="101"/>
      <c r="F31" s="101"/>
      <c r="G31" s="101"/>
    </row>
    <row r="32" spans="2:7" s="96" customFormat="1" ht="15" customHeight="1" x14ac:dyDescent="0.35">
      <c r="B32" s="101"/>
      <c r="C32" s="101"/>
      <c r="D32" s="101"/>
      <c r="E32" s="101"/>
      <c r="F32" s="101"/>
      <c r="G32" s="101"/>
    </row>
    <row r="33" spans="2:7" s="96" customFormat="1" ht="15" customHeight="1" x14ac:dyDescent="0.35">
      <c r="B33" s="101"/>
      <c r="C33" s="101"/>
      <c r="D33" s="101"/>
      <c r="E33" s="101"/>
      <c r="F33" s="101"/>
      <c r="G33" s="101"/>
    </row>
    <row r="34" spans="2:7" s="96" customFormat="1" ht="15" customHeight="1" x14ac:dyDescent="0.35">
      <c r="B34" s="101"/>
      <c r="C34" s="101"/>
      <c r="D34" s="101"/>
      <c r="E34" s="101"/>
      <c r="F34" s="101"/>
      <c r="G34" s="101"/>
    </row>
    <row r="35" spans="2:7" s="96" customFormat="1" ht="15" customHeight="1" x14ac:dyDescent="0.35">
      <c r="B35" s="101"/>
      <c r="C35" s="101"/>
      <c r="D35" s="101"/>
      <c r="E35" s="101"/>
      <c r="F35" s="101"/>
      <c r="G35" s="101"/>
    </row>
    <row r="36" spans="2:7" s="96" customFormat="1" ht="15" customHeight="1" x14ac:dyDescent="0.35">
      <c r="B36" s="101"/>
      <c r="C36" s="101"/>
      <c r="D36" s="101"/>
      <c r="E36" s="101"/>
      <c r="F36" s="101"/>
      <c r="G36" s="101"/>
    </row>
    <row r="37" spans="2:7" s="96" customFormat="1" ht="15" customHeight="1" x14ac:dyDescent="0.35">
      <c r="B37" s="101"/>
      <c r="C37" s="101"/>
      <c r="D37" s="101"/>
      <c r="E37" s="101"/>
      <c r="F37" s="101"/>
      <c r="G37" s="101"/>
    </row>
    <row r="38" spans="2:7" s="96" customFormat="1" ht="15" customHeight="1" x14ac:dyDescent="0.35">
      <c r="B38" s="101"/>
      <c r="C38" s="101"/>
      <c r="D38" s="101"/>
      <c r="E38" s="101"/>
      <c r="F38" s="101"/>
      <c r="G38" s="101"/>
    </row>
    <row r="39" spans="2:7" s="96" customFormat="1" ht="15" customHeight="1" x14ac:dyDescent="0.35">
      <c r="B39" s="101"/>
      <c r="C39" s="101"/>
      <c r="D39" s="101"/>
      <c r="E39" s="101"/>
      <c r="F39" s="101"/>
      <c r="G39" s="101"/>
    </row>
    <row r="40" spans="2:7" s="96" customFormat="1" ht="15" customHeight="1" x14ac:dyDescent="0.35">
      <c r="B40" s="101"/>
      <c r="C40" s="101"/>
      <c r="D40" s="101"/>
      <c r="E40" s="101"/>
      <c r="F40" s="101"/>
      <c r="G40" s="101"/>
    </row>
    <row r="41" spans="2:7" s="96" customFormat="1" ht="15" customHeight="1" x14ac:dyDescent="0.35">
      <c r="B41" s="101"/>
      <c r="C41" s="101"/>
      <c r="D41" s="101"/>
      <c r="E41" s="101"/>
      <c r="F41" s="101"/>
      <c r="G41" s="101"/>
    </row>
    <row r="42" spans="2:7" s="96" customFormat="1" ht="15" customHeight="1" x14ac:dyDescent="0.35">
      <c r="B42" s="101"/>
      <c r="C42" s="101"/>
      <c r="D42" s="101"/>
      <c r="E42" s="101"/>
      <c r="F42" s="101"/>
      <c r="G42" s="101"/>
    </row>
    <row r="43" spans="2:7" s="96" customFormat="1" ht="15" customHeight="1" x14ac:dyDescent="0.35">
      <c r="B43" s="101"/>
      <c r="C43" s="101"/>
      <c r="D43" s="101"/>
      <c r="E43" s="101"/>
      <c r="F43" s="101"/>
      <c r="G43" s="101"/>
    </row>
    <row r="44" spans="2:7" s="96" customFormat="1" ht="15" customHeight="1" x14ac:dyDescent="0.35">
      <c r="B44" s="101"/>
      <c r="C44" s="101"/>
      <c r="D44" s="101"/>
      <c r="E44" s="101"/>
      <c r="F44" s="101"/>
      <c r="G44" s="101"/>
    </row>
    <row r="45" spans="2:7" s="96" customFormat="1" ht="15" customHeight="1" x14ac:dyDescent="0.35">
      <c r="B45" s="101"/>
      <c r="C45" s="101"/>
      <c r="D45" s="101"/>
      <c r="E45" s="101"/>
      <c r="F45" s="101"/>
      <c r="G45" s="101"/>
    </row>
    <row r="46" spans="2:7" s="96" customFormat="1" ht="15" customHeight="1" x14ac:dyDescent="0.35">
      <c r="B46" s="101"/>
      <c r="C46" s="101"/>
      <c r="D46" s="101"/>
      <c r="E46" s="101"/>
      <c r="F46" s="101"/>
      <c r="G46" s="101"/>
    </row>
    <row r="47" spans="2:7" s="96" customFormat="1" ht="15" customHeight="1" x14ac:dyDescent="0.35">
      <c r="B47" s="101"/>
      <c r="C47" s="101"/>
      <c r="D47" s="101"/>
      <c r="E47" s="101"/>
      <c r="F47" s="101"/>
      <c r="G47" s="101"/>
    </row>
    <row r="48" spans="2:7" s="96" customFormat="1" ht="15" customHeight="1" x14ac:dyDescent="0.35">
      <c r="B48" s="101"/>
      <c r="C48" s="101"/>
      <c r="D48" s="101"/>
      <c r="E48" s="101"/>
      <c r="F48" s="101"/>
      <c r="G48" s="101"/>
    </row>
    <row r="49" spans="2:7" s="96" customFormat="1" ht="15" customHeight="1" x14ac:dyDescent="0.35">
      <c r="B49" s="101"/>
      <c r="C49" s="101"/>
      <c r="D49" s="101"/>
      <c r="E49" s="101"/>
      <c r="F49" s="101"/>
      <c r="G49" s="101"/>
    </row>
    <row r="50" spans="2:7" s="96" customFormat="1" ht="15" customHeight="1" x14ac:dyDescent="0.35">
      <c r="B50" s="101"/>
      <c r="C50" s="101"/>
      <c r="D50" s="101"/>
      <c r="E50" s="101"/>
      <c r="F50" s="101"/>
      <c r="G50" s="101"/>
    </row>
    <row r="51" spans="2:7" s="96" customFormat="1" ht="15" customHeight="1" x14ac:dyDescent="0.35">
      <c r="B51" s="101"/>
      <c r="C51" s="101"/>
      <c r="D51" s="101"/>
      <c r="E51" s="101"/>
      <c r="F51" s="101"/>
      <c r="G51" s="101"/>
    </row>
    <row r="52" spans="2:7" s="96" customFormat="1" ht="14.5" x14ac:dyDescent="0.35"/>
    <row r="53" spans="2:7" s="96" customFormat="1" ht="14.5" x14ac:dyDescent="0.35"/>
    <row r="54" spans="2:7" s="96" customFormat="1" ht="14.5" x14ac:dyDescent="0.35"/>
    <row r="55" spans="2:7" s="96" customFormat="1" ht="14.5" x14ac:dyDescent="0.35"/>
  </sheetData>
  <mergeCells count="6">
    <mergeCell ref="B4:C4"/>
    <mergeCell ref="B8:C8"/>
    <mergeCell ref="B9:D10"/>
    <mergeCell ref="E15:F15"/>
    <mergeCell ref="D6:G6"/>
    <mergeCell ref="F13:G13"/>
  </mergeCells>
  <pageMargins left="0.5" right="0.5" top="0.75" bottom="0.75" header="0.3" footer="0.3"/>
  <pageSetup scale="90" orientation="landscape" r:id="rId1"/>
  <headerFooter alignWithMargins="0">
    <oddHeader xml:space="preserve">&amp;C&amp;"Arial,Bold"&amp;14US Tobacco GAP -- Barn Testing Report     
</oddHeader>
    <oddFooter>&amp;CPage  ____ of ____&amp;RVer: Jan. 15, 2013</oddFooter>
  </headerFooter>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DE008A5D-7419-4E8E-8EF1-FCD550EB9346}">
          <x14:formula1>
            <xm:f>'DropDown References'!$D$32:$D$33</xm:f>
          </x14:formula1>
          <xm:sqref>G17:G51</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9" tint="-0.249977111117893"/>
  </sheetPr>
  <dimension ref="A1:G52"/>
  <sheetViews>
    <sheetView showGridLines="0" zoomScaleNormal="100" workbookViewId="0">
      <selection activeCell="A2" sqref="A2"/>
    </sheetView>
  </sheetViews>
  <sheetFormatPr defaultRowHeight="12.5" x14ac:dyDescent="0.25"/>
  <cols>
    <col min="1" max="1" width="3.7265625" style="13" customWidth="1"/>
    <col min="2" max="2" width="11.81640625" style="13" customWidth="1"/>
    <col min="3" max="3" width="18.26953125" style="13" customWidth="1"/>
    <col min="4" max="4" width="18.7265625" style="13" customWidth="1"/>
    <col min="5" max="5" width="12.7265625" style="13" customWidth="1"/>
    <col min="6" max="6" width="15.54296875" style="13" customWidth="1"/>
    <col min="7" max="7" width="18.1796875" style="13" customWidth="1"/>
    <col min="8" max="8" width="3.7265625" style="13" customWidth="1"/>
    <col min="9" max="241" width="9.1796875" style="13"/>
    <col min="242" max="242" width="4.7265625" style="13" customWidth="1"/>
    <col min="243" max="243" width="10.7265625" style="13" customWidth="1"/>
    <col min="244" max="244" width="22.7265625" style="13" customWidth="1"/>
    <col min="245" max="245" width="18.7265625" style="13" customWidth="1"/>
    <col min="246" max="247" width="12.7265625" style="13" customWidth="1"/>
    <col min="248" max="248" width="15.7265625" style="13" customWidth="1"/>
    <col min="249" max="497" width="9.1796875" style="13"/>
    <col min="498" max="498" width="4.7265625" style="13" customWidth="1"/>
    <col min="499" max="499" width="10.7265625" style="13" customWidth="1"/>
    <col min="500" max="500" width="22.7265625" style="13" customWidth="1"/>
    <col min="501" max="501" width="18.7265625" style="13" customWidth="1"/>
    <col min="502" max="503" width="12.7265625" style="13" customWidth="1"/>
    <col min="504" max="504" width="15.7265625" style="13" customWidth="1"/>
    <col min="505" max="753" width="9.1796875" style="13"/>
    <col min="754" max="754" width="4.7265625" style="13" customWidth="1"/>
    <col min="755" max="755" width="10.7265625" style="13" customWidth="1"/>
    <col min="756" max="756" width="22.7265625" style="13" customWidth="1"/>
    <col min="757" max="757" width="18.7265625" style="13" customWidth="1"/>
    <col min="758" max="759" width="12.7265625" style="13" customWidth="1"/>
    <col min="760" max="760" width="15.7265625" style="13" customWidth="1"/>
    <col min="761" max="1009" width="9.1796875" style="13"/>
    <col min="1010" max="1010" width="4.7265625" style="13" customWidth="1"/>
    <col min="1011" max="1011" width="10.7265625" style="13" customWidth="1"/>
    <col min="1012" max="1012" width="22.7265625" style="13" customWidth="1"/>
    <col min="1013" max="1013" width="18.7265625" style="13" customWidth="1"/>
    <col min="1014" max="1015" width="12.7265625" style="13" customWidth="1"/>
    <col min="1016" max="1016" width="15.7265625" style="13" customWidth="1"/>
    <col min="1017" max="1265" width="9.1796875" style="13"/>
    <col min="1266" max="1266" width="4.7265625" style="13" customWidth="1"/>
    <col min="1267" max="1267" width="10.7265625" style="13" customWidth="1"/>
    <col min="1268" max="1268" width="22.7265625" style="13" customWidth="1"/>
    <col min="1269" max="1269" width="18.7265625" style="13" customWidth="1"/>
    <col min="1270" max="1271" width="12.7265625" style="13" customWidth="1"/>
    <col min="1272" max="1272" width="15.7265625" style="13" customWidth="1"/>
    <col min="1273" max="1521" width="9.1796875" style="13"/>
    <col min="1522" max="1522" width="4.7265625" style="13" customWidth="1"/>
    <col min="1523" max="1523" width="10.7265625" style="13" customWidth="1"/>
    <col min="1524" max="1524" width="22.7265625" style="13" customWidth="1"/>
    <col min="1525" max="1525" width="18.7265625" style="13" customWidth="1"/>
    <col min="1526" max="1527" width="12.7265625" style="13" customWidth="1"/>
    <col min="1528" max="1528" width="15.7265625" style="13" customWidth="1"/>
    <col min="1529" max="1777" width="9.1796875" style="13"/>
    <col min="1778" max="1778" width="4.7265625" style="13" customWidth="1"/>
    <col min="1779" max="1779" width="10.7265625" style="13" customWidth="1"/>
    <col min="1780" max="1780" width="22.7265625" style="13" customWidth="1"/>
    <col min="1781" max="1781" width="18.7265625" style="13" customWidth="1"/>
    <col min="1782" max="1783" width="12.7265625" style="13" customWidth="1"/>
    <col min="1784" max="1784" width="15.7265625" style="13" customWidth="1"/>
    <col min="1785" max="2033" width="9.1796875" style="13"/>
    <col min="2034" max="2034" width="4.7265625" style="13" customWidth="1"/>
    <col min="2035" max="2035" width="10.7265625" style="13" customWidth="1"/>
    <col min="2036" max="2036" width="22.7265625" style="13" customWidth="1"/>
    <col min="2037" max="2037" width="18.7265625" style="13" customWidth="1"/>
    <col min="2038" max="2039" width="12.7265625" style="13" customWidth="1"/>
    <col min="2040" max="2040" width="15.7265625" style="13" customWidth="1"/>
    <col min="2041" max="2289" width="9.1796875" style="13"/>
    <col min="2290" max="2290" width="4.7265625" style="13" customWidth="1"/>
    <col min="2291" max="2291" width="10.7265625" style="13" customWidth="1"/>
    <col min="2292" max="2292" width="22.7265625" style="13" customWidth="1"/>
    <col min="2293" max="2293" width="18.7265625" style="13" customWidth="1"/>
    <col min="2294" max="2295" width="12.7265625" style="13" customWidth="1"/>
    <col min="2296" max="2296" width="15.7265625" style="13" customWidth="1"/>
    <col min="2297" max="2545" width="9.1796875" style="13"/>
    <col min="2546" max="2546" width="4.7265625" style="13" customWidth="1"/>
    <col min="2547" max="2547" width="10.7265625" style="13" customWidth="1"/>
    <col min="2548" max="2548" width="22.7265625" style="13" customWidth="1"/>
    <col min="2549" max="2549" width="18.7265625" style="13" customWidth="1"/>
    <col min="2550" max="2551" width="12.7265625" style="13" customWidth="1"/>
    <col min="2552" max="2552" width="15.7265625" style="13" customWidth="1"/>
    <col min="2553" max="2801" width="9.1796875" style="13"/>
    <col min="2802" max="2802" width="4.7265625" style="13" customWidth="1"/>
    <col min="2803" max="2803" width="10.7265625" style="13" customWidth="1"/>
    <col min="2804" max="2804" width="22.7265625" style="13" customWidth="1"/>
    <col min="2805" max="2805" width="18.7265625" style="13" customWidth="1"/>
    <col min="2806" max="2807" width="12.7265625" style="13" customWidth="1"/>
    <col min="2808" max="2808" width="15.7265625" style="13" customWidth="1"/>
    <col min="2809" max="3057" width="9.1796875" style="13"/>
    <col min="3058" max="3058" width="4.7265625" style="13" customWidth="1"/>
    <col min="3059" max="3059" width="10.7265625" style="13" customWidth="1"/>
    <col min="3060" max="3060" width="22.7265625" style="13" customWidth="1"/>
    <col min="3061" max="3061" width="18.7265625" style="13" customWidth="1"/>
    <col min="3062" max="3063" width="12.7265625" style="13" customWidth="1"/>
    <col min="3064" max="3064" width="15.7265625" style="13" customWidth="1"/>
    <col min="3065" max="3313" width="9.1796875" style="13"/>
    <col min="3314" max="3314" width="4.7265625" style="13" customWidth="1"/>
    <col min="3315" max="3315" width="10.7265625" style="13" customWidth="1"/>
    <col min="3316" max="3316" width="22.7265625" style="13" customWidth="1"/>
    <col min="3317" max="3317" width="18.7265625" style="13" customWidth="1"/>
    <col min="3318" max="3319" width="12.7265625" style="13" customWidth="1"/>
    <col min="3320" max="3320" width="15.7265625" style="13" customWidth="1"/>
    <col min="3321" max="3569" width="9.1796875" style="13"/>
    <col min="3570" max="3570" width="4.7265625" style="13" customWidth="1"/>
    <col min="3571" max="3571" width="10.7265625" style="13" customWidth="1"/>
    <col min="3572" max="3572" width="22.7265625" style="13" customWidth="1"/>
    <col min="3573" max="3573" width="18.7265625" style="13" customWidth="1"/>
    <col min="3574" max="3575" width="12.7265625" style="13" customWidth="1"/>
    <col min="3576" max="3576" width="15.7265625" style="13" customWidth="1"/>
    <col min="3577" max="3825" width="9.1796875" style="13"/>
    <col min="3826" max="3826" width="4.7265625" style="13" customWidth="1"/>
    <col min="3827" max="3827" width="10.7265625" style="13" customWidth="1"/>
    <col min="3828" max="3828" width="22.7265625" style="13" customWidth="1"/>
    <col min="3829" max="3829" width="18.7265625" style="13" customWidth="1"/>
    <col min="3830" max="3831" width="12.7265625" style="13" customWidth="1"/>
    <col min="3832" max="3832" width="15.7265625" style="13" customWidth="1"/>
    <col min="3833" max="4081" width="9.1796875" style="13"/>
    <col min="4082" max="4082" width="4.7265625" style="13" customWidth="1"/>
    <col min="4083" max="4083" width="10.7265625" style="13" customWidth="1"/>
    <col min="4084" max="4084" width="22.7265625" style="13" customWidth="1"/>
    <col min="4085" max="4085" width="18.7265625" style="13" customWidth="1"/>
    <col min="4086" max="4087" width="12.7265625" style="13" customWidth="1"/>
    <col min="4088" max="4088" width="15.7265625" style="13" customWidth="1"/>
    <col min="4089" max="4337" width="9.1796875" style="13"/>
    <col min="4338" max="4338" width="4.7265625" style="13" customWidth="1"/>
    <col min="4339" max="4339" width="10.7265625" style="13" customWidth="1"/>
    <col min="4340" max="4340" width="22.7265625" style="13" customWidth="1"/>
    <col min="4341" max="4341" width="18.7265625" style="13" customWidth="1"/>
    <col min="4342" max="4343" width="12.7265625" style="13" customWidth="1"/>
    <col min="4344" max="4344" width="15.7265625" style="13" customWidth="1"/>
    <col min="4345" max="4593" width="9.1796875" style="13"/>
    <col min="4594" max="4594" width="4.7265625" style="13" customWidth="1"/>
    <col min="4595" max="4595" width="10.7265625" style="13" customWidth="1"/>
    <col min="4596" max="4596" width="22.7265625" style="13" customWidth="1"/>
    <col min="4597" max="4597" width="18.7265625" style="13" customWidth="1"/>
    <col min="4598" max="4599" width="12.7265625" style="13" customWidth="1"/>
    <col min="4600" max="4600" width="15.7265625" style="13" customWidth="1"/>
    <col min="4601" max="4849" width="9.1796875" style="13"/>
    <col min="4850" max="4850" width="4.7265625" style="13" customWidth="1"/>
    <col min="4851" max="4851" width="10.7265625" style="13" customWidth="1"/>
    <col min="4852" max="4852" width="22.7265625" style="13" customWidth="1"/>
    <col min="4853" max="4853" width="18.7265625" style="13" customWidth="1"/>
    <col min="4854" max="4855" width="12.7265625" style="13" customWidth="1"/>
    <col min="4856" max="4856" width="15.7265625" style="13" customWidth="1"/>
    <col min="4857" max="5105" width="9.1796875" style="13"/>
    <col min="5106" max="5106" width="4.7265625" style="13" customWidth="1"/>
    <col min="5107" max="5107" width="10.7265625" style="13" customWidth="1"/>
    <col min="5108" max="5108" width="22.7265625" style="13" customWidth="1"/>
    <col min="5109" max="5109" width="18.7265625" style="13" customWidth="1"/>
    <col min="5110" max="5111" width="12.7265625" style="13" customWidth="1"/>
    <col min="5112" max="5112" width="15.7265625" style="13" customWidth="1"/>
    <col min="5113" max="5361" width="9.1796875" style="13"/>
    <col min="5362" max="5362" width="4.7265625" style="13" customWidth="1"/>
    <col min="5363" max="5363" width="10.7265625" style="13" customWidth="1"/>
    <col min="5364" max="5364" width="22.7265625" style="13" customWidth="1"/>
    <col min="5365" max="5365" width="18.7265625" style="13" customWidth="1"/>
    <col min="5366" max="5367" width="12.7265625" style="13" customWidth="1"/>
    <col min="5368" max="5368" width="15.7265625" style="13" customWidth="1"/>
    <col min="5369" max="5617" width="9.1796875" style="13"/>
    <col min="5618" max="5618" width="4.7265625" style="13" customWidth="1"/>
    <col min="5619" max="5619" width="10.7265625" style="13" customWidth="1"/>
    <col min="5620" max="5620" width="22.7265625" style="13" customWidth="1"/>
    <col min="5621" max="5621" width="18.7265625" style="13" customWidth="1"/>
    <col min="5622" max="5623" width="12.7265625" style="13" customWidth="1"/>
    <col min="5624" max="5624" width="15.7265625" style="13" customWidth="1"/>
    <col min="5625" max="5873" width="9.1796875" style="13"/>
    <col min="5874" max="5874" width="4.7265625" style="13" customWidth="1"/>
    <col min="5875" max="5875" width="10.7265625" style="13" customWidth="1"/>
    <col min="5876" max="5876" width="22.7265625" style="13" customWidth="1"/>
    <col min="5877" max="5877" width="18.7265625" style="13" customWidth="1"/>
    <col min="5878" max="5879" width="12.7265625" style="13" customWidth="1"/>
    <col min="5880" max="5880" width="15.7265625" style="13" customWidth="1"/>
    <col min="5881" max="6129" width="9.1796875" style="13"/>
    <col min="6130" max="6130" width="4.7265625" style="13" customWidth="1"/>
    <col min="6131" max="6131" width="10.7265625" style="13" customWidth="1"/>
    <col min="6132" max="6132" width="22.7265625" style="13" customWidth="1"/>
    <col min="6133" max="6133" width="18.7265625" style="13" customWidth="1"/>
    <col min="6134" max="6135" width="12.7265625" style="13" customWidth="1"/>
    <col min="6136" max="6136" width="15.7265625" style="13" customWidth="1"/>
    <col min="6137" max="6385" width="9.1796875" style="13"/>
    <col min="6386" max="6386" width="4.7265625" style="13" customWidth="1"/>
    <col min="6387" max="6387" width="10.7265625" style="13" customWidth="1"/>
    <col min="6388" max="6388" width="22.7265625" style="13" customWidth="1"/>
    <col min="6389" max="6389" width="18.7265625" style="13" customWidth="1"/>
    <col min="6390" max="6391" width="12.7265625" style="13" customWidth="1"/>
    <col min="6392" max="6392" width="15.7265625" style="13" customWidth="1"/>
    <col min="6393" max="6641" width="9.1796875" style="13"/>
    <col min="6642" max="6642" width="4.7265625" style="13" customWidth="1"/>
    <col min="6643" max="6643" width="10.7265625" style="13" customWidth="1"/>
    <col min="6644" max="6644" width="22.7265625" style="13" customWidth="1"/>
    <col min="6645" max="6645" width="18.7265625" style="13" customWidth="1"/>
    <col min="6646" max="6647" width="12.7265625" style="13" customWidth="1"/>
    <col min="6648" max="6648" width="15.7265625" style="13" customWidth="1"/>
    <col min="6649" max="6897" width="9.1796875" style="13"/>
    <col min="6898" max="6898" width="4.7265625" style="13" customWidth="1"/>
    <col min="6899" max="6899" width="10.7265625" style="13" customWidth="1"/>
    <col min="6900" max="6900" width="22.7265625" style="13" customWidth="1"/>
    <col min="6901" max="6901" width="18.7265625" style="13" customWidth="1"/>
    <col min="6902" max="6903" width="12.7265625" style="13" customWidth="1"/>
    <col min="6904" max="6904" width="15.7265625" style="13" customWidth="1"/>
    <col min="6905" max="7153" width="9.1796875" style="13"/>
    <col min="7154" max="7154" width="4.7265625" style="13" customWidth="1"/>
    <col min="7155" max="7155" width="10.7265625" style="13" customWidth="1"/>
    <col min="7156" max="7156" width="22.7265625" style="13" customWidth="1"/>
    <col min="7157" max="7157" width="18.7265625" style="13" customWidth="1"/>
    <col min="7158" max="7159" width="12.7265625" style="13" customWidth="1"/>
    <col min="7160" max="7160" width="15.7265625" style="13" customWidth="1"/>
    <col min="7161" max="7409" width="9.1796875" style="13"/>
    <col min="7410" max="7410" width="4.7265625" style="13" customWidth="1"/>
    <col min="7411" max="7411" width="10.7265625" style="13" customWidth="1"/>
    <col min="7412" max="7412" width="22.7265625" style="13" customWidth="1"/>
    <col min="7413" max="7413" width="18.7265625" style="13" customWidth="1"/>
    <col min="7414" max="7415" width="12.7265625" style="13" customWidth="1"/>
    <col min="7416" max="7416" width="15.7265625" style="13" customWidth="1"/>
    <col min="7417" max="7665" width="9.1796875" style="13"/>
    <col min="7666" max="7666" width="4.7265625" style="13" customWidth="1"/>
    <col min="7667" max="7667" width="10.7265625" style="13" customWidth="1"/>
    <col min="7668" max="7668" width="22.7265625" style="13" customWidth="1"/>
    <col min="7669" max="7669" width="18.7265625" style="13" customWidth="1"/>
    <col min="7670" max="7671" width="12.7265625" style="13" customWidth="1"/>
    <col min="7672" max="7672" width="15.7265625" style="13" customWidth="1"/>
    <col min="7673" max="7921" width="9.1796875" style="13"/>
    <col min="7922" max="7922" width="4.7265625" style="13" customWidth="1"/>
    <col min="7923" max="7923" width="10.7265625" style="13" customWidth="1"/>
    <col min="7924" max="7924" width="22.7265625" style="13" customWidth="1"/>
    <col min="7925" max="7925" width="18.7265625" style="13" customWidth="1"/>
    <col min="7926" max="7927" width="12.7265625" style="13" customWidth="1"/>
    <col min="7928" max="7928" width="15.7265625" style="13" customWidth="1"/>
    <col min="7929" max="8177" width="9.1796875" style="13"/>
    <col min="8178" max="8178" width="4.7265625" style="13" customWidth="1"/>
    <col min="8179" max="8179" width="10.7265625" style="13" customWidth="1"/>
    <col min="8180" max="8180" width="22.7265625" style="13" customWidth="1"/>
    <col min="8181" max="8181" width="18.7265625" style="13" customWidth="1"/>
    <col min="8182" max="8183" width="12.7265625" style="13" customWidth="1"/>
    <col min="8184" max="8184" width="15.7265625" style="13" customWidth="1"/>
    <col min="8185" max="8433" width="9.1796875" style="13"/>
    <col min="8434" max="8434" width="4.7265625" style="13" customWidth="1"/>
    <col min="8435" max="8435" width="10.7265625" style="13" customWidth="1"/>
    <col min="8436" max="8436" width="22.7265625" style="13" customWidth="1"/>
    <col min="8437" max="8437" width="18.7265625" style="13" customWidth="1"/>
    <col min="8438" max="8439" width="12.7265625" style="13" customWidth="1"/>
    <col min="8440" max="8440" width="15.7265625" style="13" customWidth="1"/>
    <col min="8441" max="8689" width="9.1796875" style="13"/>
    <col min="8690" max="8690" width="4.7265625" style="13" customWidth="1"/>
    <col min="8691" max="8691" width="10.7265625" style="13" customWidth="1"/>
    <col min="8692" max="8692" width="22.7265625" style="13" customWidth="1"/>
    <col min="8693" max="8693" width="18.7265625" style="13" customWidth="1"/>
    <col min="8694" max="8695" width="12.7265625" style="13" customWidth="1"/>
    <col min="8696" max="8696" width="15.7265625" style="13" customWidth="1"/>
    <col min="8697" max="8945" width="9.1796875" style="13"/>
    <col min="8946" max="8946" width="4.7265625" style="13" customWidth="1"/>
    <col min="8947" max="8947" width="10.7265625" style="13" customWidth="1"/>
    <col min="8948" max="8948" width="22.7265625" style="13" customWidth="1"/>
    <col min="8949" max="8949" width="18.7265625" style="13" customWidth="1"/>
    <col min="8950" max="8951" width="12.7265625" style="13" customWidth="1"/>
    <col min="8952" max="8952" width="15.7265625" style="13" customWidth="1"/>
    <col min="8953" max="9201" width="9.1796875" style="13"/>
    <col min="9202" max="9202" width="4.7265625" style="13" customWidth="1"/>
    <col min="9203" max="9203" width="10.7265625" style="13" customWidth="1"/>
    <col min="9204" max="9204" width="22.7265625" style="13" customWidth="1"/>
    <col min="9205" max="9205" width="18.7265625" style="13" customWidth="1"/>
    <col min="9206" max="9207" width="12.7265625" style="13" customWidth="1"/>
    <col min="9208" max="9208" width="15.7265625" style="13" customWidth="1"/>
    <col min="9209" max="9457" width="9.1796875" style="13"/>
    <col min="9458" max="9458" width="4.7265625" style="13" customWidth="1"/>
    <col min="9459" max="9459" width="10.7265625" style="13" customWidth="1"/>
    <col min="9460" max="9460" width="22.7265625" style="13" customWidth="1"/>
    <col min="9461" max="9461" width="18.7265625" style="13" customWidth="1"/>
    <col min="9462" max="9463" width="12.7265625" style="13" customWidth="1"/>
    <col min="9464" max="9464" width="15.7265625" style="13" customWidth="1"/>
    <col min="9465" max="9713" width="9.1796875" style="13"/>
    <col min="9714" max="9714" width="4.7265625" style="13" customWidth="1"/>
    <col min="9715" max="9715" width="10.7265625" style="13" customWidth="1"/>
    <col min="9716" max="9716" width="22.7265625" style="13" customWidth="1"/>
    <col min="9717" max="9717" width="18.7265625" style="13" customWidth="1"/>
    <col min="9718" max="9719" width="12.7265625" style="13" customWidth="1"/>
    <col min="9720" max="9720" width="15.7265625" style="13" customWidth="1"/>
    <col min="9721" max="9969" width="9.1796875" style="13"/>
    <col min="9970" max="9970" width="4.7265625" style="13" customWidth="1"/>
    <col min="9971" max="9971" width="10.7265625" style="13" customWidth="1"/>
    <col min="9972" max="9972" width="22.7265625" style="13" customWidth="1"/>
    <col min="9973" max="9973" width="18.7265625" style="13" customWidth="1"/>
    <col min="9974" max="9975" width="12.7265625" style="13" customWidth="1"/>
    <col min="9976" max="9976" width="15.7265625" style="13" customWidth="1"/>
    <col min="9977" max="10225" width="9.1796875" style="13"/>
    <col min="10226" max="10226" width="4.7265625" style="13" customWidth="1"/>
    <col min="10227" max="10227" width="10.7265625" style="13" customWidth="1"/>
    <col min="10228" max="10228" width="22.7265625" style="13" customWidth="1"/>
    <col min="10229" max="10229" width="18.7265625" style="13" customWidth="1"/>
    <col min="10230" max="10231" width="12.7265625" style="13" customWidth="1"/>
    <col min="10232" max="10232" width="15.7265625" style="13" customWidth="1"/>
    <col min="10233" max="10481" width="9.1796875" style="13"/>
    <col min="10482" max="10482" width="4.7265625" style="13" customWidth="1"/>
    <col min="10483" max="10483" width="10.7265625" style="13" customWidth="1"/>
    <col min="10484" max="10484" width="22.7265625" style="13" customWidth="1"/>
    <col min="10485" max="10485" width="18.7265625" style="13" customWidth="1"/>
    <col min="10486" max="10487" width="12.7265625" style="13" customWidth="1"/>
    <col min="10488" max="10488" width="15.7265625" style="13" customWidth="1"/>
    <col min="10489" max="10737" width="9.1796875" style="13"/>
    <col min="10738" max="10738" width="4.7265625" style="13" customWidth="1"/>
    <col min="10739" max="10739" width="10.7265625" style="13" customWidth="1"/>
    <col min="10740" max="10740" width="22.7265625" style="13" customWidth="1"/>
    <col min="10741" max="10741" width="18.7265625" style="13" customWidth="1"/>
    <col min="10742" max="10743" width="12.7265625" style="13" customWidth="1"/>
    <col min="10744" max="10744" width="15.7265625" style="13" customWidth="1"/>
    <col min="10745" max="10993" width="9.1796875" style="13"/>
    <col min="10994" max="10994" width="4.7265625" style="13" customWidth="1"/>
    <col min="10995" max="10995" width="10.7265625" style="13" customWidth="1"/>
    <col min="10996" max="10996" width="22.7265625" style="13" customWidth="1"/>
    <col min="10997" max="10997" width="18.7265625" style="13" customWidth="1"/>
    <col min="10998" max="10999" width="12.7265625" style="13" customWidth="1"/>
    <col min="11000" max="11000" width="15.7265625" style="13" customWidth="1"/>
    <col min="11001" max="11249" width="9.1796875" style="13"/>
    <col min="11250" max="11250" width="4.7265625" style="13" customWidth="1"/>
    <col min="11251" max="11251" width="10.7265625" style="13" customWidth="1"/>
    <col min="11252" max="11252" width="22.7265625" style="13" customWidth="1"/>
    <col min="11253" max="11253" width="18.7265625" style="13" customWidth="1"/>
    <col min="11254" max="11255" width="12.7265625" style="13" customWidth="1"/>
    <col min="11256" max="11256" width="15.7265625" style="13" customWidth="1"/>
    <col min="11257" max="11505" width="9.1796875" style="13"/>
    <col min="11506" max="11506" width="4.7265625" style="13" customWidth="1"/>
    <col min="11507" max="11507" width="10.7265625" style="13" customWidth="1"/>
    <col min="11508" max="11508" width="22.7265625" style="13" customWidth="1"/>
    <col min="11509" max="11509" width="18.7265625" style="13" customWidth="1"/>
    <col min="11510" max="11511" width="12.7265625" style="13" customWidth="1"/>
    <col min="11512" max="11512" width="15.7265625" style="13" customWidth="1"/>
    <col min="11513" max="11761" width="9.1796875" style="13"/>
    <col min="11762" max="11762" width="4.7265625" style="13" customWidth="1"/>
    <col min="11763" max="11763" width="10.7265625" style="13" customWidth="1"/>
    <col min="11764" max="11764" width="22.7265625" style="13" customWidth="1"/>
    <col min="11765" max="11765" width="18.7265625" style="13" customWidth="1"/>
    <col min="11766" max="11767" width="12.7265625" style="13" customWidth="1"/>
    <col min="11768" max="11768" width="15.7265625" style="13" customWidth="1"/>
    <col min="11769" max="12017" width="9.1796875" style="13"/>
    <col min="12018" max="12018" width="4.7265625" style="13" customWidth="1"/>
    <col min="12019" max="12019" width="10.7265625" style="13" customWidth="1"/>
    <col min="12020" max="12020" width="22.7265625" style="13" customWidth="1"/>
    <col min="12021" max="12021" width="18.7265625" style="13" customWidth="1"/>
    <col min="12022" max="12023" width="12.7265625" style="13" customWidth="1"/>
    <col min="12024" max="12024" width="15.7265625" style="13" customWidth="1"/>
    <col min="12025" max="12273" width="9.1796875" style="13"/>
    <col min="12274" max="12274" width="4.7265625" style="13" customWidth="1"/>
    <col min="12275" max="12275" width="10.7265625" style="13" customWidth="1"/>
    <col min="12276" max="12276" width="22.7265625" style="13" customWidth="1"/>
    <col min="12277" max="12277" width="18.7265625" style="13" customWidth="1"/>
    <col min="12278" max="12279" width="12.7265625" style="13" customWidth="1"/>
    <col min="12280" max="12280" width="15.7265625" style="13" customWidth="1"/>
    <col min="12281" max="12529" width="9.1796875" style="13"/>
    <col min="12530" max="12530" width="4.7265625" style="13" customWidth="1"/>
    <col min="12531" max="12531" width="10.7265625" style="13" customWidth="1"/>
    <col min="12532" max="12532" width="22.7265625" style="13" customWidth="1"/>
    <col min="12533" max="12533" width="18.7265625" style="13" customWidth="1"/>
    <col min="12534" max="12535" width="12.7265625" style="13" customWidth="1"/>
    <col min="12536" max="12536" width="15.7265625" style="13" customWidth="1"/>
    <col min="12537" max="12785" width="9.1796875" style="13"/>
    <col min="12786" max="12786" width="4.7265625" style="13" customWidth="1"/>
    <col min="12787" max="12787" width="10.7265625" style="13" customWidth="1"/>
    <col min="12788" max="12788" width="22.7265625" style="13" customWidth="1"/>
    <col min="12789" max="12789" width="18.7265625" style="13" customWidth="1"/>
    <col min="12790" max="12791" width="12.7265625" style="13" customWidth="1"/>
    <col min="12792" max="12792" width="15.7265625" style="13" customWidth="1"/>
    <col min="12793" max="13041" width="9.1796875" style="13"/>
    <col min="13042" max="13042" width="4.7265625" style="13" customWidth="1"/>
    <col min="13043" max="13043" width="10.7265625" style="13" customWidth="1"/>
    <col min="13044" max="13044" width="22.7265625" style="13" customWidth="1"/>
    <col min="13045" max="13045" width="18.7265625" style="13" customWidth="1"/>
    <col min="13046" max="13047" width="12.7265625" style="13" customWidth="1"/>
    <col min="13048" max="13048" width="15.7265625" style="13" customWidth="1"/>
    <col min="13049" max="13297" width="9.1796875" style="13"/>
    <col min="13298" max="13298" width="4.7265625" style="13" customWidth="1"/>
    <col min="13299" max="13299" width="10.7265625" style="13" customWidth="1"/>
    <col min="13300" max="13300" width="22.7265625" style="13" customWidth="1"/>
    <col min="13301" max="13301" width="18.7265625" style="13" customWidth="1"/>
    <col min="13302" max="13303" width="12.7265625" style="13" customWidth="1"/>
    <col min="13304" max="13304" width="15.7265625" style="13" customWidth="1"/>
    <col min="13305" max="13553" width="9.1796875" style="13"/>
    <col min="13554" max="13554" width="4.7265625" style="13" customWidth="1"/>
    <col min="13555" max="13555" width="10.7265625" style="13" customWidth="1"/>
    <col min="13556" max="13556" width="22.7265625" style="13" customWidth="1"/>
    <col min="13557" max="13557" width="18.7265625" style="13" customWidth="1"/>
    <col min="13558" max="13559" width="12.7265625" style="13" customWidth="1"/>
    <col min="13560" max="13560" width="15.7265625" style="13" customWidth="1"/>
    <col min="13561" max="13809" width="9.1796875" style="13"/>
    <col min="13810" max="13810" width="4.7265625" style="13" customWidth="1"/>
    <col min="13811" max="13811" width="10.7265625" style="13" customWidth="1"/>
    <col min="13812" max="13812" width="22.7265625" style="13" customWidth="1"/>
    <col min="13813" max="13813" width="18.7265625" style="13" customWidth="1"/>
    <col min="13814" max="13815" width="12.7265625" style="13" customWidth="1"/>
    <col min="13816" max="13816" width="15.7265625" style="13" customWidth="1"/>
    <col min="13817" max="14065" width="9.1796875" style="13"/>
    <col min="14066" max="14066" width="4.7265625" style="13" customWidth="1"/>
    <col min="14067" max="14067" width="10.7265625" style="13" customWidth="1"/>
    <col min="14068" max="14068" width="22.7265625" style="13" customWidth="1"/>
    <col min="14069" max="14069" width="18.7265625" style="13" customWidth="1"/>
    <col min="14070" max="14071" width="12.7265625" style="13" customWidth="1"/>
    <col min="14072" max="14072" width="15.7265625" style="13" customWidth="1"/>
    <col min="14073" max="14321" width="9.1796875" style="13"/>
    <col min="14322" max="14322" width="4.7265625" style="13" customWidth="1"/>
    <col min="14323" max="14323" width="10.7265625" style="13" customWidth="1"/>
    <col min="14324" max="14324" width="22.7265625" style="13" customWidth="1"/>
    <col min="14325" max="14325" width="18.7265625" style="13" customWidth="1"/>
    <col min="14326" max="14327" width="12.7265625" style="13" customWidth="1"/>
    <col min="14328" max="14328" width="15.7265625" style="13" customWidth="1"/>
    <col min="14329" max="14577" width="9.1796875" style="13"/>
    <col min="14578" max="14578" width="4.7265625" style="13" customWidth="1"/>
    <col min="14579" max="14579" width="10.7265625" style="13" customWidth="1"/>
    <col min="14580" max="14580" width="22.7265625" style="13" customWidth="1"/>
    <col min="14581" max="14581" width="18.7265625" style="13" customWidth="1"/>
    <col min="14582" max="14583" width="12.7265625" style="13" customWidth="1"/>
    <col min="14584" max="14584" width="15.7265625" style="13" customWidth="1"/>
    <col min="14585" max="14833" width="9.1796875" style="13"/>
    <col min="14834" max="14834" width="4.7265625" style="13" customWidth="1"/>
    <col min="14835" max="14835" width="10.7265625" style="13" customWidth="1"/>
    <col min="14836" max="14836" width="22.7265625" style="13" customWidth="1"/>
    <col min="14837" max="14837" width="18.7265625" style="13" customWidth="1"/>
    <col min="14838" max="14839" width="12.7265625" style="13" customWidth="1"/>
    <col min="14840" max="14840" width="15.7265625" style="13" customWidth="1"/>
    <col min="14841" max="15089" width="9.1796875" style="13"/>
    <col min="15090" max="15090" width="4.7265625" style="13" customWidth="1"/>
    <col min="15091" max="15091" width="10.7265625" style="13" customWidth="1"/>
    <col min="15092" max="15092" width="22.7265625" style="13" customWidth="1"/>
    <col min="15093" max="15093" width="18.7265625" style="13" customWidth="1"/>
    <col min="15094" max="15095" width="12.7265625" style="13" customWidth="1"/>
    <col min="15096" max="15096" width="15.7265625" style="13" customWidth="1"/>
    <col min="15097" max="15345" width="9.1796875" style="13"/>
    <col min="15346" max="15346" width="4.7265625" style="13" customWidth="1"/>
    <col min="15347" max="15347" width="10.7265625" style="13" customWidth="1"/>
    <col min="15348" max="15348" width="22.7265625" style="13" customWidth="1"/>
    <col min="15349" max="15349" width="18.7265625" style="13" customWidth="1"/>
    <col min="15350" max="15351" width="12.7265625" style="13" customWidth="1"/>
    <col min="15352" max="15352" width="15.7265625" style="13" customWidth="1"/>
    <col min="15353" max="15601" width="9.1796875" style="13"/>
    <col min="15602" max="15602" width="4.7265625" style="13" customWidth="1"/>
    <col min="15603" max="15603" width="10.7265625" style="13" customWidth="1"/>
    <col min="15604" max="15604" width="22.7265625" style="13" customWidth="1"/>
    <col min="15605" max="15605" width="18.7265625" style="13" customWidth="1"/>
    <col min="15606" max="15607" width="12.7265625" style="13" customWidth="1"/>
    <col min="15608" max="15608" width="15.7265625" style="13" customWidth="1"/>
    <col min="15609" max="15857" width="9.1796875" style="13"/>
    <col min="15858" max="15858" width="4.7265625" style="13" customWidth="1"/>
    <col min="15859" max="15859" width="10.7265625" style="13" customWidth="1"/>
    <col min="15860" max="15860" width="22.7265625" style="13" customWidth="1"/>
    <col min="15861" max="15861" width="18.7265625" style="13" customWidth="1"/>
    <col min="15862" max="15863" width="12.7265625" style="13" customWidth="1"/>
    <col min="15864" max="15864" width="15.7265625" style="13" customWidth="1"/>
    <col min="15865" max="16113" width="9.1796875" style="13"/>
    <col min="16114" max="16114" width="4.7265625" style="13" customWidth="1"/>
    <col min="16115" max="16115" width="10.7265625" style="13" customWidth="1"/>
    <col min="16116" max="16116" width="22.7265625" style="13" customWidth="1"/>
    <col min="16117" max="16117" width="18.7265625" style="13" customWidth="1"/>
    <col min="16118" max="16119" width="12.7265625" style="13" customWidth="1"/>
    <col min="16120" max="16120" width="15.7265625" style="13" customWidth="1"/>
    <col min="16121" max="16384" width="9.1796875" style="13"/>
  </cols>
  <sheetData>
    <row r="1" spans="1:7" s="3" customFormat="1" ht="18.5" x14ac:dyDescent="0.45">
      <c r="A1" s="73" t="s">
        <v>20</v>
      </c>
      <c r="B1" s="85"/>
      <c r="C1" s="85"/>
    </row>
    <row r="2" spans="1:7" s="3" customFormat="1" ht="14.5" x14ac:dyDescent="0.35">
      <c r="A2" s="3" t="s">
        <v>84</v>
      </c>
    </row>
    <row r="3" spans="1:7" s="3" customFormat="1" ht="15" customHeight="1" thickBot="1" x14ac:dyDescent="0.4">
      <c r="B3" s="7"/>
      <c r="C3" s="95"/>
    </row>
    <row r="4" spans="1:7" s="96" customFormat="1" ht="15" thickBot="1" x14ac:dyDescent="0.4">
      <c r="B4" s="250" t="s">
        <v>175</v>
      </c>
      <c r="C4" s="251"/>
      <c r="D4" s="97"/>
      <c r="E4" s="98"/>
      <c r="F4" s="144" t="s">
        <v>176</v>
      </c>
      <c r="G4" s="99"/>
    </row>
    <row r="5" spans="1:7" s="14" customFormat="1" ht="10" customHeight="1" thickBot="1" x14ac:dyDescent="0.4">
      <c r="A5" s="102"/>
    </row>
    <row r="6" spans="1:7" s="96" customFormat="1" ht="28.5" customHeight="1" thickBot="1" x14ac:dyDescent="0.4">
      <c r="B6" s="98"/>
      <c r="C6" s="144" t="s">
        <v>177</v>
      </c>
      <c r="D6" s="103"/>
      <c r="E6" s="104"/>
      <c r="F6" s="105"/>
      <c r="G6" s="146"/>
    </row>
    <row r="7" spans="1:7" s="14" customFormat="1" ht="10" customHeight="1" thickBot="1" x14ac:dyDescent="0.4">
      <c r="A7" s="102"/>
    </row>
    <row r="8" spans="1:7" s="96" customFormat="1" ht="28.5" customHeight="1" thickBot="1" x14ac:dyDescent="0.4">
      <c r="B8" s="252" t="s">
        <v>178</v>
      </c>
      <c r="C8" s="252"/>
      <c r="D8" s="98"/>
      <c r="E8" s="98"/>
      <c r="F8" s="144" t="s">
        <v>179</v>
      </c>
      <c r="G8" s="99"/>
    </row>
    <row r="9" spans="1:7" s="96" customFormat="1" ht="28.5" customHeight="1" thickBot="1" x14ac:dyDescent="0.5">
      <c r="B9" s="253"/>
      <c r="C9" s="254"/>
      <c r="D9" s="255"/>
      <c r="E9" s="98"/>
      <c r="F9" s="144" t="s">
        <v>180</v>
      </c>
      <c r="G9" s="99"/>
    </row>
    <row r="10" spans="1:7" s="96" customFormat="1" ht="28.5" customHeight="1" thickBot="1" x14ac:dyDescent="0.4">
      <c r="B10" s="256"/>
      <c r="C10" s="257"/>
      <c r="D10" s="258"/>
      <c r="E10" s="98"/>
      <c r="F10" s="144" t="s">
        <v>181</v>
      </c>
      <c r="G10" s="99"/>
    </row>
    <row r="11" spans="1:7" s="96" customFormat="1" ht="28.5" customHeight="1" thickBot="1" x14ac:dyDescent="0.4">
      <c r="B11" s="144"/>
      <c r="C11" s="144" t="s">
        <v>196</v>
      </c>
      <c r="D11" s="100"/>
      <c r="E11" s="98"/>
      <c r="F11" s="144" t="s">
        <v>183</v>
      </c>
      <c r="G11" s="99"/>
    </row>
    <row r="12" spans="1:7" s="96" customFormat="1" ht="28.5" customHeight="1" thickBot="1" x14ac:dyDescent="0.4">
      <c r="B12" s="144"/>
      <c r="C12" s="144" t="s">
        <v>184</v>
      </c>
      <c r="D12" s="99"/>
    </row>
    <row r="13" spans="1:7" s="96" customFormat="1" ht="28.5" customHeight="1" thickBot="1" x14ac:dyDescent="0.4">
      <c r="B13" s="98" t="s">
        <v>185</v>
      </c>
      <c r="C13" s="144"/>
      <c r="F13" s="263"/>
      <c r="G13" s="264"/>
    </row>
    <row r="14" spans="1:7" s="96" customFormat="1" ht="16.5" customHeight="1" x14ac:dyDescent="0.35"/>
    <row r="15" spans="1:7" s="96" customFormat="1" ht="19.5" customHeight="1" x14ac:dyDescent="0.45">
      <c r="E15" s="259" t="s">
        <v>186</v>
      </c>
      <c r="F15" s="259"/>
    </row>
    <row r="16" spans="1:7" s="96" customFormat="1" ht="30" customHeight="1" x14ac:dyDescent="0.35">
      <c r="B16" s="66" t="s">
        <v>187</v>
      </c>
      <c r="C16" s="66" t="s">
        <v>188</v>
      </c>
      <c r="D16" s="66" t="s">
        <v>189</v>
      </c>
      <c r="E16" s="66" t="s">
        <v>190</v>
      </c>
      <c r="F16" s="66" t="s">
        <v>191</v>
      </c>
      <c r="G16" s="66" t="s">
        <v>192</v>
      </c>
    </row>
    <row r="17" spans="2:7" s="96" customFormat="1" ht="15" customHeight="1" x14ac:dyDescent="0.35">
      <c r="B17" s="101"/>
      <c r="C17" s="101"/>
      <c r="D17" s="101"/>
      <c r="E17" s="101"/>
      <c r="F17" s="101"/>
      <c r="G17" s="101"/>
    </row>
    <row r="18" spans="2:7" s="96" customFormat="1" ht="15" customHeight="1" x14ac:dyDescent="0.35">
      <c r="B18" s="101"/>
      <c r="C18" s="101"/>
      <c r="D18" s="101"/>
      <c r="E18" s="101"/>
      <c r="F18" s="101"/>
      <c r="G18" s="101"/>
    </row>
    <row r="19" spans="2:7" s="96" customFormat="1" ht="15" customHeight="1" x14ac:dyDescent="0.35">
      <c r="B19" s="101"/>
      <c r="C19" s="101"/>
      <c r="D19" s="101"/>
      <c r="E19" s="101"/>
      <c r="F19" s="101"/>
      <c r="G19" s="101"/>
    </row>
    <row r="20" spans="2:7" s="96" customFormat="1" ht="15" customHeight="1" x14ac:dyDescent="0.35">
      <c r="B20" s="101"/>
      <c r="C20" s="101"/>
      <c r="D20" s="101"/>
      <c r="E20" s="101"/>
      <c r="F20" s="101"/>
      <c r="G20" s="101"/>
    </row>
    <row r="21" spans="2:7" s="96" customFormat="1" ht="15" customHeight="1" x14ac:dyDescent="0.35">
      <c r="B21" s="101"/>
      <c r="C21" s="101"/>
      <c r="D21" s="101"/>
      <c r="E21" s="101"/>
      <c r="F21" s="101"/>
      <c r="G21" s="101"/>
    </row>
    <row r="22" spans="2:7" s="96" customFormat="1" ht="15" customHeight="1" x14ac:dyDescent="0.35">
      <c r="B22" s="101"/>
      <c r="C22" s="101"/>
      <c r="D22" s="101"/>
      <c r="E22" s="101"/>
      <c r="F22" s="101"/>
      <c r="G22" s="101"/>
    </row>
    <row r="23" spans="2:7" s="96" customFormat="1" ht="15" customHeight="1" x14ac:dyDescent="0.35">
      <c r="B23" s="101"/>
      <c r="C23" s="101"/>
      <c r="D23" s="101"/>
      <c r="E23" s="101"/>
      <c r="F23" s="101"/>
      <c r="G23" s="101"/>
    </row>
    <row r="24" spans="2:7" s="96" customFormat="1" ht="15" customHeight="1" x14ac:dyDescent="0.35">
      <c r="B24" s="101"/>
      <c r="C24" s="101"/>
      <c r="D24" s="101"/>
      <c r="E24" s="101"/>
      <c r="F24" s="101"/>
      <c r="G24" s="101"/>
    </row>
    <row r="25" spans="2:7" s="96" customFormat="1" ht="15" customHeight="1" x14ac:dyDescent="0.35">
      <c r="B25" s="101"/>
      <c r="C25" s="101"/>
      <c r="D25" s="101"/>
      <c r="E25" s="101"/>
      <c r="F25" s="101"/>
      <c r="G25" s="101"/>
    </row>
    <row r="26" spans="2:7" s="96" customFormat="1" ht="15" customHeight="1" x14ac:dyDescent="0.35">
      <c r="B26" s="101"/>
      <c r="C26" s="101"/>
      <c r="D26" s="101"/>
      <c r="E26" s="101"/>
      <c r="F26" s="101"/>
      <c r="G26" s="101"/>
    </row>
    <row r="27" spans="2:7" s="96" customFormat="1" ht="15" customHeight="1" x14ac:dyDescent="0.35">
      <c r="B27" s="101"/>
      <c r="C27" s="101"/>
      <c r="D27" s="101"/>
      <c r="E27" s="101"/>
      <c r="F27" s="101"/>
      <c r="G27" s="101"/>
    </row>
    <row r="28" spans="2:7" s="96" customFormat="1" ht="15" customHeight="1" x14ac:dyDescent="0.35">
      <c r="B28" s="101"/>
      <c r="C28" s="101"/>
      <c r="D28" s="101"/>
      <c r="E28" s="101"/>
      <c r="F28" s="101"/>
      <c r="G28" s="101"/>
    </row>
    <row r="29" spans="2:7" s="96" customFormat="1" ht="15" customHeight="1" x14ac:dyDescent="0.35">
      <c r="B29" s="101"/>
      <c r="C29" s="101"/>
      <c r="D29" s="101"/>
      <c r="E29" s="101"/>
      <c r="F29" s="101"/>
      <c r="G29" s="101"/>
    </row>
    <row r="30" spans="2:7" s="96" customFormat="1" ht="15" customHeight="1" x14ac:dyDescent="0.35">
      <c r="B30" s="101"/>
      <c r="C30" s="101"/>
      <c r="D30" s="101"/>
      <c r="E30" s="101"/>
      <c r="F30" s="101"/>
      <c r="G30" s="101"/>
    </row>
    <row r="31" spans="2:7" s="96" customFormat="1" ht="15" customHeight="1" x14ac:dyDescent="0.35">
      <c r="B31" s="101"/>
      <c r="C31" s="101"/>
      <c r="D31" s="101"/>
      <c r="E31" s="101"/>
      <c r="F31" s="101"/>
      <c r="G31" s="101"/>
    </row>
    <row r="32" spans="2:7" s="96" customFormat="1" ht="15" customHeight="1" x14ac:dyDescent="0.35">
      <c r="B32" s="101"/>
      <c r="C32" s="101"/>
      <c r="D32" s="101"/>
      <c r="E32" s="101"/>
      <c r="F32" s="101"/>
      <c r="G32" s="101"/>
    </row>
    <row r="33" spans="2:7" s="96" customFormat="1" ht="15" customHeight="1" x14ac:dyDescent="0.35">
      <c r="B33" s="101"/>
      <c r="C33" s="101"/>
      <c r="D33" s="101"/>
      <c r="E33" s="101"/>
      <c r="F33" s="101"/>
      <c r="G33" s="101"/>
    </row>
    <row r="34" spans="2:7" s="96" customFormat="1" ht="15" customHeight="1" x14ac:dyDescent="0.35">
      <c r="B34" s="101"/>
      <c r="C34" s="101"/>
      <c r="D34" s="101"/>
      <c r="E34" s="101"/>
      <c r="F34" s="101"/>
      <c r="G34" s="101"/>
    </row>
    <row r="35" spans="2:7" s="96" customFormat="1" ht="15" customHeight="1" x14ac:dyDescent="0.35">
      <c r="B35" s="101"/>
      <c r="C35" s="101"/>
      <c r="D35" s="101"/>
      <c r="E35" s="101"/>
      <c r="F35" s="101"/>
      <c r="G35" s="101"/>
    </row>
    <row r="36" spans="2:7" s="96" customFormat="1" ht="15" customHeight="1" x14ac:dyDescent="0.35">
      <c r="B36" s="101"/>
      <c r="C36" s="101"/>
      <c r="D36" s="101"/>
      <c r="E36" s="101"/>
      <c r="F36" s="101"/>
      <c r="G36" s="101"/>
    </row>
    <row r="37" spans="2:7" s="96" customFormat="1" ht="15" customHeight="1" x14ac:dyDescent="0.35">
      <c r="B37" s="101"/>
      <c r="C37" s="101"/>
      <c r="D37" s="101"/>
      <c r="E37" s="101"/>
      <c r="F37" s="101"/>
      <c r="G37" s="101"/>
    </row>
    <row r="38" spans="2:7" s="96" customFormat="1" ht="15" customHeight="1" x14ac:dyDescent="0.35">
      <c r="B38" s="101"/>
      <c r="C38" s="101"/>
      <c r="D38" s="101"/>
      <c r="E38" s="101"/>
      <c r="F38" s="101"/>
      <c r="G38" s="101"/>
    </row>
    <row r="39" spans="2:7" s="96" customFormat="1" ht="15" customHeight="1" x14ac:dyDescent="0.35">
      <c r="B39" s="101"/>
      <c r="C39" s="101"/>
      <c r="D39" s="101"/>
      <c r="E39" s="101"/>
      <c r="F39" s="101"/>
      <c r="G39" s="101"/>
    </row>
    <row r="40" spans="2:7" s="96" customFormat="1" ht="15" customHeight="1" x14ac:dyDescent="0.35">
      <c r="B40" s="101"/>
      <c r="C40" s="101"/>
      <c r="D40" s="101"/>
      <c r="E40" s="101"/>
      <c r="F40" s="101"/>
      <c r="G40" s="101"/>
    </row>
    <row r="41" spans="2:7" s="96" customFormat="1" ht="15" customHeight="1" x14ac:dyDescent="0.35">
      <c r="B41" s="101"/>
      <c r="C41" s="101"/>
      <c r="D41" s="101"/>
      <c r="E41" s="101"/>
      <c r="F41" s="101"/>
      <c r="G41" s="101"/>
    </row>
    <row r="42" spans="2:7" s="96" customFormat="1" ht="15" customHeight="1" x14ac:dyDescent="0.35">
      <c r="B42" s="101"/>
      <c r="C42" s="101"/>
      <c r="D42" s="101"/>
      <c r="E42" s="101"/>
      <c r="F42" s="101"/>
      <c r="G42" s="101"/>
    </row>
    <row r="43" spans="2:7" s="96" customFormat="1" ht="15" customHeight="1" x14ac:dyDescent="0.35">
      <c r="B43" s="101"/>
      <c r="C43" s="101"/>
      <c r="D43" s="101"/>
      <c r="E43" s="101"/>
      <c r="F43" s="101"/>
      <c r="G43" s="101"/>
    </row>
    <row r="44" spans="2:7" s="96" customFormat="1" ht="15" customHeight="1" x14ac:dyDescent="0.35">
      <c r="B44" s="101"/>
      <c r="C44" s="101"/>
      <c r="D44" s="101"/>
      <c r="E44" s="101"/>
      <c r="F44" s="101"/>
      <c r="G44" s="101"/>
    </row>
    <row r="45" spans="2:7" s="96" customFormat="1" ht="15" customHeight="1" x14ac:dyDescent="0.35">
      <c r="B45" s="101"/>
      <c r="C45" s="101"/>
      <c r="D45" s="101"/>
      <c r="E45" s="101"/>
      <c r="F45" s="101"/>
      <c r="G45" s="101"/>
    </row>
    <row r="46" spans="2:7" s="96" customFormat="1" ht="15" customHeight="1" x14ac:dyDescent="0.35">
      <c r="B46" s="101"/>
      <c r="C46" s="101"/>
      <c r="D46" s="101"/>
      <c r="E46" s="101"/>
      <c r="F46" s="101"/>
      <c r="G46" s="101"/>
    </row>
    <row r="47" spans="2:7" s="96" customFormat="1" ht="15" customHeight="1" x14ac:dyDescent="0.35">
      <c r="B47" s="101"/>
      <c r="C47" s="101"/>
      <c r="D47" s="101"/>
      <c r="E47" s="101"/>
      <c r="F47" s="101"/>
      <c r="G47" s="101"/>
    </row>
    <row r="48" spans="2:7" s="96" customFormat="1" ht="15" customHeight="1" x14ac:dyDescent="0.35">
      <c r="B48" s="101"/>
      <c r="C48" s="101"/>
      <c r="D48" s="101"/>
      <c r="E48" s="101"/>
      <c r="F48" s="101"/>
      <c r="G48" s="101"/>
    </row>
    <row r="49" spans="2:7" s="96" customFormat="1" ht="15" customHeight="1" x14ac:dyDescent="0.35">
      <c r="B49" s="101"/>
      <c r="C49" s="101"/>
      <c r="D49" s="101"/>
      <c r="E49" s="101"/>
      <c r="F49" s="101"/>
      <c r="G49" s="101"/>
    </row>
    <row r="50" spans="2:7" s="96" customFormat="1" ht="15" customHeight="1" x14ac:dyDescent="0.35">
      <c r="B50" s="101"/>
      <c r="C50" s="101"/>
      <c r="D50" s="101"/>
      <c r="E50" s="101"/>
      <c r="F50" s="101"/>
      <c r="G50" s="101"/>
    </row>
    <row r="51" spans="2:7" s="96" customFormat="1" ht="15" customHeight="1" x14ac:dyDescent="0.35">
      <c r="B51" s="101"/>
      <c r="C51" s="101"/>
      <c r="D51" s="101"/>
      <c r="E51" s="101"/>
      <c r="F51" s="101"/>
      <c r="G51" s="101"/>
    </row>
    <row r="52" spans="2:7" s="96" customFormat="1" ht="14.5" x14ac:dyDescent="0.35"/>
  </sheetData>
  <mergeCells count="5">
    <mergeCell ref="E15:F15"/>
    <mergeCell ref="B4:C4"/>
    <mergeCell ref="B8:C8"/>
    <mergeCell ref="B9:D10"/>
    <mergeCell ref="F13:G13"/>
  </mergeCells>
  <pageMargins left="0.5" right="0.5" top="0.75" bottom="0.75" header="0.3" footer="0.3"/>
  <pageSetup scale="90" orientation="landscape" r:id="rId1"/>
  <headerFooter alignWithMargins="0">
    <oddHeader xml:space="preserve">&amp;C&amp;"Arial,Bold"&amp;14US Tobacco GAP -- Barn Testing Report (RETEST)    
</oddHeader>
    <oddFooter>&amp;CPage  ____ of ____&amp;RVer: Jan. 15, 2013</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25403F2-13D8-402C-80D9-DD5D0B8822F8}">
          <x14:formula1>
            <xm:f>'DropDown References'!$D$32:$D$33</xm:f>
          </x14:formula1>
          <xm:sqref>G17:G51</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9" tint="-0.249977111117893"/>
  </sheetPr>
  <dimension ref="A1:H58"/>
  <sheetViews>
    <sheetView showGridLines="0" zoomScaleNormal="100" workbookViewId="0">
      <selection activeCell="D4" sqref="D4"/>
    </sheetView>
  </sheetViews>
  <sheetFormatPr defaultColWidth="9.1796875" defaultRowHeight="14.5" x14ac:dyDescent="0.35"/>
  <cols>
    <col min="1" max="1" width="3.7265625" style="3" customWidth="1"/>
    <col min="2" max="2" width="17" style="3" customWidth="1"/>
    <col min="3" max="3" width="20.90625" style="3" customWidth="1"/>
    <col min="4" max="4" width="22.81640625" style="3" customWidth="1"/>
    <col min="5" max="5" width="20.453125" style="3" customWidth="1"/>
    <col min="6" max="6" width="20.54296875" style="3" bestFit="1" customWidth="1"/>
    <col min="7" max="7" width="16.1796875" style="3" customWidth="1"/>
    <col min="8" max="8" width="15" style="3" bestFit="1" customWidth="1"/>
    <col min="9" max="9" width="3.7265625" style="3" customWidth="1"/>
    <col min="10" max="16384" width="9.1796875" style="3"/>
  </cols>
  <sheetData>
    <row r="1" spans="1:8" ht="18.5" x14ac:dyDescent="0.45">
      <c r="A1" s="73" t="s">
        <v>197</v>
      </c>
      <c r="B1" s="85"/>
      <c r="C1" s="85"/>
    </row>
    <row r="2" spans="1:8" x14ac:dyDescent="0.35">
      <c r="A2" s="3" t="s">
        <v>84</v>
      </c>
    </row>
    <row r="3" spans="1:8" ht="15" customHeight="1" x14ac:dyDescent="0.35">
      <c r="B3" s="7"/>
      <c r="C3" s="95"/>
    </row>
    <row r="4" spans="1:8" ht="32.5" customHeight="1" x14ac:dyDescent="0.35">
      <c r="B4" s="65" t="s">
        <v>85</v>
      </c>
      <c r="C4" s="66" t="s">
        <v>462</v>
      </c>
      <c r="D4" s="65" t="s">
        <v>198</v>
      </c>
      <c r="E4" s="65" t="s">
        <v>199</v>
      </c>
      <c r="F4" s="65" t="s">
        <v>200</v>
      </c>
      <c r="G4" s="65" t="s">
        <v>194</v>
      </c>
      <c r="H4" s="65" t="s">
        <v>201</v>
      </c>
    </row>
    <row r="5" spans="1:8" ht="15" customHeight="1" x14ac:dyDescent="0.35">
      <c r="B5" s="90"/>
      <c r="C5" s="68"/>
      <c r="D5" s="9"/>
      <c r="E5" s="9"/>
      <c r="F5" s="9"/>
      <c r="G5" s="9"/>
      <c r="H5" s="9"/>
    </row>
    <row r="6" spans="1:8" ht="15" customHeight="1" x14ac:dyDescent="0.35">
      <c r="B6" s="90"/>
      <c r="C6" s="68"/>
      <c r="D6" s="9"/>
      <c r="E6" s="9"/>
      <c r="F6" s="9"/>
      <c r="G6" s="9"/>
      <c r="H6" s="9"/>
    </row>
    <row r="7" spans="1:8" ht="15" customHeight="1" x14ac:dyDescent="0.35">
      <c r="B7" s="90"/>
      <c r="C7" s="68"/>
      <c r="D7" s="9"/>
      <c r="E7" s="9"/>
      <c r="F7" s="9"/>
      <c r="G7" s="9"/>
      <c r="H7" s="9"/>
    </row>
    <row r="8" spans="1:8" ht="15" customHeight="1" x14ac:dyDescent="0.35">
      <c r="B8" s="90"/>
      <c r="C8" s="68"/>
      <c r="D8" s="9"/>
      <c r="E8" s="9"/>
      <c r="F8" s="9"/>
      <c r="G8" s="9"/>
      <c r="H8" s="9"/>
    </row>
    <row r="9" spans="1:8" ht="15" customHeight="1" x14ac:dyDescent="0.35">
      <c r="B9" s="90"/>
      <c r="C9" s="68"/>
      <c r="D9" s="9"/>
      <c r="E9" s="9"/>
      <c r="F9" s="9"/>
      <c r="G9" s="9"/>
      <c r="H9" s="9"/>
    </row>
    <row r="10" spans="1:8" ht="15" customHeight="1" x14ac:dyDescent="0.35">
      <c r="B10" s="90"/>
      <c r="C10" s="68"/>
      <c r="D10" s="9"/>
      <c r="E10" s="9"/>
      <c r="F10" s="9"/>
      <c r="G10" s="9"/>
      <c r="H10" s="9"/>
    </row>
    <row r="11" spans="1:8" ht="15" customHeight="1" x14ac:dyDescent="0.35">
      <c r="B11" s="90"/>
      <c r="C11" s="68"/>
      <c r="D11" s="9"/>
      <c r="E11" s="9"/>
      <c r="F11" s="9"/>
      <c r="G11" s="9"/>
      <c r="H11" s="9"/>
    </row>
    <row r="12" spans="1:8" ht="15" customHeight="1" x14ac:dyDescent="0.35">
      <c r="B12" s="90"/>
      <c r="C12" s="68"/>
      <c r="D12" s="9"/>
      <c r="E12" s="9"/>
      <c r="F12" s="9"/>
      <c r="G12" s="9"/>
      <c r="H12" s="9"/>
    </row>
    <row r="13" spans="1:8" ht="15" customHeight="1" x14ac:dyDescent="0.35">
      <c r="B13" s="90"/>
      <c r="C13" s="68"/>
      <c r="D13" s="9"/>
      <c r="E13" s="9"/>
      <c r="F13" s="9"/>
      <c r="G13" s="9"/>
      <c r="H13" s="9"/>
    </row>
    <row r="14" spans="1:8" ht="15" customHeight="1" x14ac:dyDescent="0.35">
      <c r="B14" s="90"/>
      <c r="C14" s="68"/>
      <c r="D14" s="9"/>
      <c r="E14" s="9"/>
      <c r="F14" s="9"/>
      <c r="G14" s="9"/>
      <c r="H14" s="9"/>
    </row>
    <row r="15" spans="1:8" ht="15" customHeight="1" x14ac:dyDescent="0.35">
      <c r="B15" s="90"/>
      <c r="C15" s="68"/>
      <c r="D15" s="9"/>
      <c r="E15" s="9"/>
      <c r="F15" s="9"/>
      <c r="G15" s="9"/>
      <c r="H15" s="9"/>
    </row>
    <row r="16" spans="1:8" ht="15" customHeight="1" x14ac:dyDescent="0.35">
      <c r="B16" s="90"/>
      <c r="C16" s="68"/>
      <c r="D16" s="9"/>
      <c r="E16" s="9"/>
      <c r="F16" s="9"/>
      <c r="G16" s="9"/>
      <c r="H16" s="9"/>
    </row>
    <row r="17" spans="2:8" ht="15" customHeight="1" x14ac:dyDescent="0.35">
      <c r="B17" s="90"/>
      <c r="C17" s="68"/>
      <c r="D17" s="9"/>
      <c r="E17" s="9"/>
      <c r="F17" s="9"/>
      <c r="G17" s="9"/>
      <c r="H17" s="9"/>
    </row>
    <row r="18" spans="2:8" ht="15" customHeight="1" x14ac:dyDescent="0.35">
      <c r="B18" s="90"/>
      <c r="C18" s="68"/>
      <c r="D18" s="9"/>
      <c r="E18" s="9"/>
      <c r="F18" s="9"/>
      <c r="G18" s="9"/>
      <c r="H18" s="9"/>
    </row>
    <row r="19" spans="2:8" ht="15" customHeight="1" x14ac:dyDescent="0.35">
      <c r="B19" s="90"/>
      <c r="C19" s="68"/>
      <c r="D19" s="9"/>
      <c r="E19" s="9"/>
      <c r="F19" s="9"/>
      <c r="G19" s="9"/>
      <c r="H19" s="9"/>
    </row>
    <row r="20" spans="2:8" ht="15" customHeight="1" x14ac:dyDescent="0.35">
      <c r="B20" s="90"/>
      <c r="C20" s="68"/>
      <c r="D20" s="9"/>
      <c r="E20" s="9"/>
      <c r="F20" s="9"/>
      <c r="G20" s="9"/>
      <c r="H20" s="9"/>
    </row>
    <row r="21" spans="2:8" ht="15" customHeight="1" x14ac:dyDescent="0.35">
      <c r="B21" s="90"/>
      <c r="C21" s="68"/>
      <c r="D21" s="9"/>
      <c r="E21" s="9"/>
      <c r="F21" s="9"/>
      <c r="G21" s="9"/>
      <c r="H21" s="9"/>
    </row>
    <row r="22" spans="2:8" ht="15" customHeight="1" x14ac:dyDescent="0.35">
      <c r="B22" s="90"/>
      <c r="C22" s="68"/>
      <c r="D22" s="9"/>
      <c r="E22" s="9"/>
      <c r="F22" s="9"/>
      <c r="G22" s="9"/>
      <c r="H22" s="9"/>
    </row>
    <row r="23" spans="2:8" ht="15" customHeight="1" x14ac:dyDescent="0.35">
      <c r="B23" s="90"/>
      <c r="C23" s="68"/>
      <c r="D23" s="9"/>
      <c r="E23" s="9"/>
      <c r="F23" s="9"/>
      <c r="G23" s="9"/>
      <c r="H23" s="9"/>
    </row>
    <row r="24" spans="2:8" ht="15" customHeight="1" x14ac:dyDescent="0.35">
      <c r="B24" s="90"/>
      <c r="C24" s="68"/>
      <c r="D24" s="9"/>
      <c r="E24" s="9"/>
      <c r="F24" s="9"/>
      <c r="G24" s="9"/>
      <c r="H24" s="9"/>
    </row>
    <row r="25" spans="2:8" ht="15" customHeight="1" x14ac:dyDescent="0.35">
      <c r="B25" s="90"/>
      <c r="C25" s="68"/>
      <c r="D25" s="9"/>
      <c r="E25" s="9"/>
      <c r="F25" s="9"/>
      <c r="G25" s="9"/>
      <c r="H25" s="9"/>
    </row>
    <row r="26" spans="2:8" ht="15" customHeight="1" x14ac:dyDescent="0.35">
      <c r="B26" s="90"/>
      <c r="C26" s="68"/>
      <c r="D26" s="9"/>
      <c r="E26" s="9"/>
      <c r="F26" s="9"/>
      <c r="G26" s="9"/>
      <c r="H26" s="9"/>
    </row>
    <row r="27" spans="2:8" ht="15" customHeight="1" x14ac:dyDescent="0.35">
      <c r="B27" s="90"/>
      <c r="C27" s="68"/>
      <c r="D27" s="9"/>
      <c r="E27" s="9"/>
      <c r="F27" s="9"/>
      <c r="G27" s="9"/>
      <c r="H27" s="9"/>
    </row>
    <row r="28" spans="2:8" ht="15" customHeight="1" x14ac:dyDescent="0.35">
      <c r="B28" s="90"/>
      <c r="C28" s="68"/>
      <c r="D28" s="9"/>
      <c r="E28" s="9"/>
      <c r="F28" s="9"/>
      <c r="G28" s="9"/>
      <c r="H28" s="9"/>
    </row>
    <row r="29" spans="2:8" ht="15" customHeight="1" x14ac:dyDescent="0.35">
      <c r="B29" s="90"/>
      <c r="C29" s="68"/>
      <c r="D29" s="9"/>
      <c r="E29" s="9"/>
      <c r="F29" s="9"/>
      <c r="G29" s="9"/>
      <c r="H29" s="9"/>
    </row>
    <row r="30" spans="2:8" ht="15" customHeight="1" x14ac:dyDescent="0.35">
      <c r="B30" s="90"/>
      <c r="C30" s="68"/>
      <c r="D30" s="9"/>
      <c r="E30" s="9"/>
      <c r="F30" s="9"/>
      <c r="G30" s="9"/>
      <c r="H30" s="9"/>
    </row>
    <row r="31" spans="2:8" ht="15" customHeight="1" x14ac:dyDescent="0.35">
      <c r="B31" s="90"/>
      <c r="C31" s="68"/>
      <c r="D31" s="9"/>
      <c r="E31" s="9"/>
      <c r="F31" s="9"/>
      <c r="G31" s="9"/>
      <c r="H31" s="9"/>
    </row>
    <row r="32" spans="2:8" ht="15" customHeight="1" x14ac:dyDescent="0.35">
      <c r="B32" s="90"/>
      <c r="C32" s="68"/>
      <c r="D32" s="9"/>
      <c r="E32" s="9"/>
      <c r="F32" s="9"/>
      <c r="G32" s="9"/>
      <c r="H32" s="9"/>
    </row>
    <row r="33" spans="2:8" ht="15" customHeight="1" x14ac:dyDescent="0.35">
      <c r="B33" s="90"/>
      <c r="C33" s="68"/>
      <c r="D33" s="9"/>
      <c r="E33" s="9"/>
      <c r="F33" s="9"/>
      <c r="G33" s="9"/>
      <c r="H33" s="9"/>
    </row>
    <row r="34" spans="2:8" ht="15" customHeight="1" x14ac:dyDescent="0.35">
      <c r="B34" s="90"/>
      <c r="C34" s="68"/>
      <c r="D34" s="9"/>
      <c r="E34" s="9"/>
      <c r="F34" s="9"/>
      <c r="G34" s="9"/>
      <c r="H34" s="9"/>
    </row>
    <row r="35" spans="2:8" ht="15" customHeight="1" x14ac:dyDescent="0.35">
      <c r="B35" s="90"/>
      <c r="C35" s="68"/>
      <c r="D35" s="9"/>
      <c r="E35" s="9"/>
      <c r="F35" s="9"/>
      <c r="G35" s="9"/>
      <c r="H35" s="9"/>
    </row>
    <row r="36" spans="2:8" ht="15" customHeight="1" x14ac:dyDescent="0.35">
      <c r="B36" s="90"/>
      <c r="C36" s="68"/>
      <c r="D36" s="9"/>
      <c r="E36" s="9"/>
      <c r="F36" s="9"/>
      <c r="G36" s="9"/>
      <c r="H36" s="9"/>
    </row>
    <row r="37" spans="2:8" ht="15" customHeight="1" x14ac:dyDescent="0.35">
      <c r="B37" s="90"/>
      <c r="C37" s="68"/>
      <c r="D37" s="9"/>
      <c r="E37" s="9"/>
      <c r="F37" s="9"/>
      <c r="G37" s="9"/>
      <c r="H37" s="9"/>
    </row>
    <row r="38" spans="2:8" ht="15" customHeight="1" x14ac:dyDescent="0.35">
      <c r="B38" s="90"/>
      <c r="C38" s="68"/>
      <c r="D38" s="9"/>
      <c r="E38" s="9"/>
      <c r="F38" s="9"/>
      <c r="G38" s="9"/>
      <c r="H38" s="9"/>
    </row>
    <row r="39" spans="2:8" ht="15" customHeight="1" x14ac:dyDescent="0.35">
      <c r="B39" s="90"/>
      <c r="C39" s="68"/>
      <c r="D39" s="9"/>
      <c r="E39" s="9"/>
      <c r="F39" s="9"/>
      <c r="G39" s="9"/>
      <c r="H39" s="9"/>
    </row>
    <row r="40" spans="2:8" ht="15" customHeight="1" x14ac:dyDescent="0.35">
      <c r="B40" s="90"/>
      <c r="C40" s="68"/>
      <c r="D40" s="9"/>
      <c r="E40" s="9"/>
      <c r="F40" s="9"/>
      <c r="G40" s="9"/>
      <c r="H40" s="9"/>
    </row>
    <row r="41" spans="2:8" ht="15" customHeight="1" x14ac:dyDescent="0.35">
      <c r="B41" s="90"/>
      <c r="C41" s="68"/>
      <c r="D41" s="9"/>
      <c r="E41" s="9"/>
      <c r="F41" s="9"/>
      <c r="G41" s="9"/>
      <c r="H41" s="9"/>
    </row>
    <row r="42" spans="2:8" ht="15" customHeight="1" x14ac:dyDescent="0.35">
      <c r="B42" s="90"/>
      <c r="C42" s="68"/>
      <c r="D42" s="9"/>
      <c r="E42" s="9"/>
      <c r="F42" s="9"/>
      <c r="G42" s="9"/>
      <c r="H42" s="9"/>
    </row>
    <row r="43" spans="2:8" ht="15" customHeight="1" x14ac:dyDescent="0.35">
      <c r="B43" s="90"/>
      <c r="C43" s="68"/>
      <c r="D43" s="9"/>
      <c r="E43" s="9"/>
      <c r="F43" s="9"/>
      <c r="G43" s="9"/>
      <c r="H43" s="9"/>
    </row>
    <row r="44" spans="2:8" ht="15" customHeight="1" x14ac:dyDescent="0.35">
      <c r="B44" s="90"/>
      <c r="C44" s="68"/>
      <c r="D44" s="9"/>
      <c r="E44" s="9"/>
      <c r="F44" s="9"/>
      <c r="G44" s="9"/>
      <c r="H44" s="9"/>
    </row>
    <row r="45" spans="2:8" ht="15" customHeight="1" x14ac:dyDescent="0.35">
      <c r="B45" s="90"/>
      <c r="C45" s="68"/>
      <c r="D45" s="9"/>
      <c r="E45" s="9"/>
      <c r="F45" s="9"/>
      <c r="G45" s="9"/>
      <c r="H45" s="9"/>
    </row>
    <row r="46" spans="2:8" ht="15" customHeight="1" x14ac:dyDescent="0.35">
      <c r="B46" s="90"/>
      <c r="C46" s="68"/>
      <c r="D46" s="9"/>
      <c r="E46" s="9"/>
      <c r="F46" s="9"/>
      <c r="G46" s="9"/>
      <c r="H46" s="9"/>
    </row>
    <row r="47" spans="2:8" ht="15" customHeight="1" x14ac:dyDescent="0.35">
      <c r="B47" s="90"/>
      <c r="C47" s="68"/>
      <c r="D47" s="9"/>
      <c r="E47" s="9"/>
      <c r="F47" s="9"/>
      <c r="G47" s="9"/>
      <c r="H47" s="9"/>
    </row>
    <row r="48" spans="2:8" ht="15" customHeight="1" x14ac:dyDescent="0.35">
      <c r="B48" s="90"/>
      <c r="C48" s="68"/>
      <c r="D48" s="9"/>
      <c r="E48" s="9"/>
      <c r="F48" s="9"/>
      <c r="G48" s="9"/>
      <c r="H48" s="9"/>
    </row>
    <row r="49" spans="2:8" ht="15" customHeight="1" x14ac:dyDescent="0.35">
      <c r="B49" s="90"/>
      <c r="C49" s="68"/>
      <c r="D49" s="9"/>
      <c r="E49" s="9"/>
      <c r="F49" s="9"/>
      <c r="G49" s="9"/>
      <c r="H49" s="9"/>
    </row>
    <row r="50" spans="2:8" ht="15" customHeight="1" x14ac:dyDescent="0.35">
      <c r="B50" s="90"/>
      <c r="C50" s="68"/>
      <c r="D50" s="9"/>
      <c r="E50" s="9"/>
      <c r="F50" s="9"/>
      <c r="G50" s="9"/>
      <c r="H50" s="9"/>
    </row>
    <row r="51" spans="2:8" ht="15" customHeight="1" x14ac:dyDescent="0.35">
      <c r="B51" s="90"/>
      <c r="C51" s="68"/>
      <c r="D51" s="9"/>
      <c r="E51" s="9"/>
      <c r="F51" s="9"/>
      <c r="G51" s="9"/>
      <c r="H51" s="9"/>
    </row>
    <row r="52" spans="2:8" ht="15" customHeight="1" x14ac:dyDescent="0.35">
      <c r="B52" s="90"/>
      <c r="C52" s="68"/>
      <c r="D52" s="9"/>
      <c r="E52" s="9"/>
      <c r="F52" s="9"/>
      <c r="G52" s="9"/>
      <c r="H52" s="9"/>
    </row>
    <row r="53" spans="2:8" ht="15" customHeight="1" x14ac:dyDescent="0.35">
      <c r="B53" s="90"/>
      <c r="C53" s="68"/>
      <c r="D53" s="9"/>
      <c r="E53" s="9"/>
      <c r="F53" s="9"/>
      <c r="G53" s="9"/>
      <c r="H53" s="9"/>
    </row>
    <row r="54" spans="2:8" ht="15" customHeight="1" x14ac:dyDescent="0.35">
      <c r="B54" s="90"/>
      <c r="C54" s="68"/>
      <c r="D54" s="9"/>
      <c r="E54" s="9"/>
      <c r="F54" s="9"/>
      <c r="G54" s="9"/>
      <c r="H54" s="9"/>
    </row>
    <row r="55" spans="2:8" ht="15" customHeight="1" x14ac:dyDescent="0.35">
      <c r="B55" s="90"/>
      <c r="C55" s="68"/>
      <c r="D55" s="9"/>
      <c r="E55" s="9"/>
      <c r="F55" s="9"/>
      <c r="G55" s="9"/>
      <c r="H55" s="9"/>
    </row>
    <row r="56" spans="2:8" ht="15" customHeight="1" x14ac:dyDescent="0.35">
      <c r="B56" s="90"/>
      <c r="C56" s="68"/>
      <c r="D56" s="9"/>
      <c r="E56" s="9"/>
      <c r="F56" s="9"/>
      <c r="G56" s="9"/>
      <c r="H56" s="9"/>
    </row>
    <row r="57" spans="2:8" ht="15" customHeight="1" x14ac:dyDescent="0.35">
      <c r="B57" s="90"/>
      <c r="C57" s="68"/>
      <c r="D57" s="9"/>
      <c r="E57" s="9"/>
      <c r="F57" s="9"/>
      <c r="G57" s="9"/>
      <c r="H57" s="9"/>
    </row>
    <row r="58" spans="2:8" ht="15" customHeight="1" x14ac:dyDescent="0.35">
      <c r="B58" s="90"/>
      <c r="C58" s="68"/>
      <c r="D58" s="9"/>
      <c r="E58" s="9"/>
      <c r="F58" s="9"/>
      <c r="G58" s="9"/>
      <c r="H58" s="9"/>
    </row>
  </sheetData>
  <pageMargins left="0.7" right="0.7" top="0.75" bottom="0.75" header="0.3" footer="0.3"/>
  <pageSetup scale="89" orientation="landscape" horizontalDpi="300" verticalDpi="300"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29CB0DDD-64C7-4264-AE25-ABC3AF0B2815}">
          <x14:formula1>
            <xm:f>'DropDown References'!$D$7:$D$8</xm:f>
          </x14:formula1>
          <xm:sqref>D5:D58</xm:sqref>
        </x14:dataValidation>
        <x14:dataValidation type="list" allowBlank="1" showInputMessage="1" showErrorMessage="1" xr:uid="{A6E6540B-1150-4EE4-8EAA-831E34578EFE}">
          <x14:formula1>
            <xm:f>'FieldTract ID Records'!$B$5:$B$34</xm:f>
          </x14:formula1>
          <xm:sqref>B5:B58</xm:sqref>
        </x14:dataValidation>
        <x14:dataValidation type="list" allowBlank="1" showInputMessage="1" showErrorMessage="1" xr:uid="{213F3D7B-4762-4CAF-90EB-B724FE2F7B35}">
          <x14:formula1>
            <xm:f>'Curing Facilities (Flue)'!$B$17:$B$51</xm:f>
          </x14:formula1>
          <xm:sqref>F5:F58</xm:sqref>
        </x14:dataValidation>
        <x14:dataValidation type="list" allowBlank="1" showInputMessage="1" showErrorMessage="1" xr:uid="{44EF0865-3DB1-4B07-A328-34AAB349B24A}">
          <x14:formula1>
            <xm:f>'DropDown References'!$D$36:$D$39</xm:f>
          </x14:formula1>
          <xm:sqref>G5:G58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E68B9-6672-4027-947E-C3704B3127C0}">
  <sheetPr codeName="Sheet28">
    <tabColor rgb="FF008080"/>
  </sheetPr>
  <dimension ref="A1:E32"/>
  <sheetViews>
    <sheetView topLeftCell="A3" zoomScaleNormal="100" workbookViewId="0">
      <selection activeCell="C4" sqref="C4"/>
    </sheetView>
  </sheetViews>
  <sheetFormatPr defaultRowHeight="14.5" x14ac:dyDescent="0.35"/>
  <cols>
    <col min="1" max="1" width="3.7265625" customWidth="1"/>
    <col min="2" max="2" width="15" customWidth="1"/>
    <col min="3" max="3" width="28.26953125" customWidth="1"/>
    <col min="4" max="4" width="65.1796875" customWidth="1"/>
    <col min="5" max="5" width="66.54296875" customWidth="1"/>
    <col min="6" max="6" width="3.7265625" customWidth="1"/>
  </cols>
  <sheetData>
    <row r="1" spans="1:5" s="3" customFormat="1" ht="18.5" x14ac:dyDescent="0.45">
      <c r="A1" s="73" t="s">
        <v>26</v>
      </c>
      <c r="B1" s="85"/>
      <c r="C1" s="85"/>
    </row>
    <row r="2" spans="1:5" s="3" customFormat="1" x14ac:dyDescent="0.35">
      <c r="A2" s="3" t="s">
        <v>84</v>
      </c>
    </row>
    <row r="3" spans="1:5" s="3" customFormat="1" ht="15" customHeight="1" x14ac:dyDescent="0.35">
      <c r="B3" s="7"/>
      <c r="C3" s="95"/>
    </row>
    <row r="4" spans="1:5" s="3" customFormat="1" ht="88" customHeight="1" x14ac:dyDescent="0.35">
      <c r="B4" s="53" t="s">
        <v>472</v>
      </c>
      <c r="C4" s="53" t="s">
        <v>202</v>
      </c>
      <c r="D4" s="53" t="s">
        <v>203</v>
      </c>
      <c r="E4" s="53" t="s">
        <v>204</v>
      </c>
    </row>
    <row r="5" spans="1:5" s="3" customFormat="1" ht="15" customHeight="1" x14ac:dyDescent="0.35">
      <c r="B5" s="9"/>
      <c r="C5" s="9"/>
      <c r="D5" s="9"/>
      <c r="E5" s="9"/>
    </row>
    <row r="6" spans="1:5" s="3" customFormat="1" ht="15" customHeight="1" x14ac:dyDescent="0.35">
      <c r="B6" s="9"/>
      <c r="C6" s="9"/>
      <c r="D6" s="9"/>
      <c r="E6" s="9"/>
    </row>
    <row r="7" spans="1:5" s="3" customFormat="1" ht="15" customHeight="1" x14ac:dyDescent="0.35">
      <c r="B7" s="9"/>
      <c r="C7" s="9"/>
      <c r="D7" s="9"/>
      <c r="E7" s="9"/>
    </row>
    <row r="8" spans="1:5" s="3" customFormat="1" ht="15" customHeight="1" x14ac:dyDescent="0.35">
      <c r="B8" s="9"/>
      <c r="C8" s="9"/>
      <c r="D8" s="9"/>
      <c r="E8" s="9"/>
    </row>
    <row r="9" spans="1:5" s="3" customFormat="1" ht="15" customHeight="1" x14ac:dyDescent="0.35">
      <c r="B9" s="9"/>
      <c r="C9" s="9"/>
      <c r="D9" s="9"/>
      <c r="E9" s="9"/>
    </row>
    <row r="10" spans="1:5" s="3" customFormat="1" ht="15" customHeight="1" x14ac:dyDescent="0.35">
      <c r="B10" s="9"/>
      <c r="C10" s="9"/>
      <c r="D10" s="9"/>
      <c r="E10" s="9"/>
    </row>
    <row r="11" spans="1:5" s="3" customFormat="1" ht="15" customHeight="1" x14ac:dyDescent="0.35">
      <c r="B11" s="9"/>
      <c r="C11" s="9"/>
      <c r="D11" s="9"/>
      <c r="E11" s="9"/>
    </row>
    <row r="12" spans="1:5" s="3" customFormat="1" ht="15" customHeight="1" x14ac:dyDescent="0.35">
      <c r="B12" s="9"/>
      <c r="C12" s="9"/>
      <c r="D12" s="9"/>
      <c r="E12" s="9"/>
    </row>
    <row r="13" spans="1:5" s="3" customFormat="1" ht="15" customHeight="1" x14ac:dyDescent="0.35">
      <c r="B13" s="9"/>
      <c r="C13" s="9"/>
      <c r="D13" s="9"/>
      <c r="E13" s="9"/>
    </row>
    <row r="14" spans="1:5" s="3" customFormat="1" ht="15" customHeight="1" x14ac:dyDescent="0.35">
      <c r="B14" s="9"/>
      <c r="C14" s="9"/>
      <c r="D14" s="9"/>
      <c r="E14" s="9"/>
    </row>
    <row r="15" spans="1:5" s="3" customFormat="1" ht="15" customHeight="1" x14ac:dyDescent="0.35">
      <c r="B15" s="9"/>
      <c r="C15" s="9"/>
      <c r="D15" s="9"/>
      <c r="E15" s="9"/>
    </row>
    <row r="16" spans="1:5" s="3" customFormat="1" ht="15" customHeight="1" x14ac:dyDescent="0.35">
      <c r="B16" s="9"/>
      <c r="C16" s="9"/>
      <c r="D16" s="9"/>
      <c r="E16" s="9"/>
    </row>
    <row r="17" spans="2:5" s="3" customFormat="1" ht="15" customHeight="1" x14ac:dyDescent="0.35">
      <c r="B17" s="9"/>
      <c r="C17" s="9"/>
      <c r="D17" s="9"/>
      <c r="E17" s="9"/>
    </row>
    <row r="18" spans="2:5" s="3" customFormat="1" ht="15" customHeight="1" x14ac:dyDescent="0.35">
      <c r="B18" s="9"/>
      <c r="C18" s="9"/>
      <c r="D18" s="9"/>
      <c r="E18" s="9"/>
    </row>
    <row r="19" spans="2:5" s="3" customFormat="1" ht="15" customHeight="1" x14ac:dyDescent="0.35">
      <c r="B19" s="9"/>
      <c r="C19" s="9"/>
      <c r="D19" s="9"/>
      <c r="E19" s="9"/>
    </row>
    <row r="20" spans="2:5" s="3" customFormat="1" ht="15" customHeight="1" x14ac:dyDescent="0.35">
      <c r="B20" s="9"/>
      <c r="C20" s="9"/>
      <c r="D20" s="9"/>
      <c r="E20" s="9"/>
    </row>
    <row r="21" spans="2:5" s="3" customFormat="1" ht="15" customHeight="1" x14ac:dyDescent="0.35">
      <c r="B21" s="9"/>
      <c r="C21" s="9"/>
      <c r="D21" s="9"/>
      <c r="E21" s="9"/>
    </row>
    <row r="22" spans="2:5" s="3" customFormat="1" ht="15" customHeight="1" x14ac:dyDescent="0.35">
      <c r="B22" s="9"/>
      <c r="C22" s="9"/>
      <c r="D22" s="9"/>
      <c r="E22" s="9"/>
    </row>
    <row r="23" spans="2:5" s="3" customFormat="1" ht="15" customHeight="1" x14ac:dyDescent="0.35">
      <c r="B23" s="9"/>
      <c r="C23" s="9"/>
      <c r="D23" s="9"/>
      <c r="E23" s="9"/>
    </row>
    <row r="24" spans="2:5" s="3" customFormat="1" ht="15" customHeight="1" x14ac:dyDescent="0.35">
      <c r="B24" s="9"/>
      <c r="C24" s="9"/>
      <c r="D24" s="9"/>
      <c r="E24" s="9"/>
    </row>
    <row r="25" spans="2:5" s="3" customFormat="1" ht="15" customHeight="1" x14ac:dyDescent="0.35">
      <c r="B25" s="9"/>
      <c r="C25" s="9"/>
      <c r="D25" s="9"/>
      <c r="E25" s="9"/>
    </row>
    <row r="26" spans="2:5" s="3" customFormat="1" ht="15" customHeight="1" x14ac:dyDescent="0.35">
      <c r="B26" s="9"/>
      <c r="C26" s="9"/>
      <c r="D26" s="9"/>
      <c r="E26" s="9"/>
    </row>
    <row r="27" spans="2:5" s="3" customFormat="1" ht="15" customHeight="1" x14ac:dyDescent="0.35">
      <c r="B27" s="9"/>
      <c r="C27" s="9"/>
      <c r="D27" s="9"/>
      <c r="E27" s="9"/>
    </row>
    <row r="28" spans="2:5" s="3" customFormat="1" ht="15" customHeight="1" x14ac:dyDescent="0.35">
      <c r="B28" s="9"/>
      <c r="C28" s="9"/>
      <c r="D28" s="9"/>
      <c r="E28" s="9"/>
    </row>
    <row r="29" spans="2:5" s="3" customFormat="1" ht="15" customHeight="1" x14ac:dyDescent="0.35">
      <c r="B29" s="9"/>
      <c r="C29" s="9"/>
      <c r="D29" s="9"/>
      <c r="E29" s="9"/>
    </row>
    <row r="30" spans="2:5" s="3" customFormat="1" ht="15" customHeight="1" x14ac:dyDescent="0.35">
      <c r="B30" s="9"/>
      <c r="C30" s="9"/>
      <c r="D30" s="9"/>
      <c r="E30" s="9"/>
    </row>
    <row r="31" spans="2:5" s="3" customFormat="1" ht="15" customHeight="1" x14ac:dyDescent="0.35"/>
    <row r="32" spans="2:5" s="3" customFormat="1" x14ac:dyDescent="0.35"/>
  </sheetData>
  <pageMargins left="0.7" right="0.7" top="0.75" bottom="0.75" header="0.3" footer="0.3"/>
  <pageSetup scale="58" orientation="landscape" horizontalDpi="300" verticalDpi="300" r:id="rId1"/>
  <colBreaks count="1" manualBreakCount="1">
    <brk id="6" max="1048575" man="1"/>
  </col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29246-797A-4801-958E-1F4FC813E23F}">
  <sheetPr codeName="Sheet29">
    <tabColor theme="6" tint="-0.249977111117893"/>
  </sheetPr>
  <dimension ref="A1:E79"/>
  <sheetViews>
    <sheetView zoomScaleNormal="100" workbookViewId="0">
      <selection activeCell="E5" sqref="E5"/>
    </sheetView>
  </sheetViews>
  <sheetFormatPr defaultColWidth="9.1796875" defaultRowHeight="14.5" x14ac:dyDescent="0.35"/>
  <cols>
    <col min="1" max="1" width="3.7265625" style="3" customWidth="1"/>
    <col min="2" max="2" width="19.7265625" style="3" customWidth="1"/>
    <col min="3" max="3" width="36.54296875" style="3" customWidth="1"/>
    <col min="4" max="4" width="16.7265625" style="3" customWidth="1"/>
    <col min="5" max="5" width="19" style="3" customWidth="1"/>
    <col min="6" max="6" width="3.7265625" style="3" customWidth="1"/>
    <col min="7" max="16384" width="9.1796875" style="3"/>
  </cols>
  <sheetData>
    <row r="1" spans="1:5" ht="18.5" x14ac:dyDescent="0.45">
      <c r="A1" s="73" t="s">
        <v>32</v>
      </c>
      <c r="B1" s="85"/>
      <c r="C1" s="85"/>
    </row>
    <row r="2" spans="1:5" x14ac:dyDescent="0.35">
      <c r="A2" s="3" t="s">
        <v>84</v>
      </c>
    </row>
    <row r="3" spans="1:5" ht="15" customHeight="1" x14ac:dyDescent="0.35">
      <c r="B3" s="7"/>
      <c r="C3" s="95"/>
    </row>
    <row r="4" spans="1:5" ht="15" customHeight="1" x14ac:dyDescent="0.35">
      <c r="B4" s="65" t="s">
        <v>205</v>
      </c>
      <c r="C4" s="65" t="s">
        <v>206</v>
      </c>
      <c r="D4" s="65" t="s">
        <v>207</v>
      </c>
      <c r="E4" s="65" t="s">
        <v>208</v>
      </c>
    </row>
    <row r="5" spans="1:5" ht="15" customHeight="1" x14ac:dyDescent="0.35">
      <c r="B5" s="9"/>
      <c r="C5" s="9"/>
      <c r="D5" s="9"/>
      <c r="E5" s="9"/>
    </row>
    <row r="6" spans="1:5" ht="15" customHeight="1" x14ac:dyDescent="0.35">
      <c r="B6" s="9"/>
      <c r="C6" s="9"/>
      <c r="D6" s="9"/>
      <c r="E6" s="9"/>
    </row>
    <row r="7" spans="1:5" ht="15" customHeight="1" x14ac:dyDescent="0.35">
      <c r="B7" s="9"/>
      <c r="C7" s="9"/>
      <c r="D7" s="9"/>
      <c r="E7" s="9"/>
    </row>
    <row r="8" spans="1:5" ht="15" customHeight="1" x14ac:dyDescent="0.35">
      <c r="B8" s="9"/>
      <c r="C8" s="9"/>
      <c r="D8" s="9"/>
      <c r="E8" s="9"/>
    </row>
    <row r="9" spans="1:5" ht="15" customHeight="1" x14ac:dyDescent="0.35">
      <c r="B9" s="9"/>
      <c r="C9" s="9"/>
      <c r="D9" s="9"/>
      <c r="E9" s="9"/>
    </row>
    <row r="10" spans="1:5" ht="15" customHeight="1" x14ac:dyDescent="0.35">
      <c r="B10" s="9"/>
      <c r="C10" s="9"/>
      <c r="D10" s="9"/>
      <c r="E10" s="9"/>
    </row>
    <row r="11" spans="1:5" ht="15" customHeight="1" x14ac:dyDescent="0.35">
      <c r="B11" s="9"/>
      <c r="C11" s="9"/>
      <c r="D11" s="9"/>
      <c r="E11" s="9"/>
    </row>
    <row r="12" spans="1:5" ht="15" customHeight="1" x14ac:dyDescent="0.35">
      <c r="B12" s="9"/>
      <c r="C12" s="9"/>
      <c r="D12" s="9"/>
      <c r="E12" s="9"/>
    </row>
    <row r="13" spans="1:5" ht="15" customHeight="1" x14ac:dyDescent="0.35">
      <c r="B13" s="9"/>
      <c r="C13" s="9"/>
      <c r="D13" s="9"/>
      <c r="E13" s="9"/>
    </row>
    <row r="14" spans="1:5" ht="15" customHeight="1" x14ac:dyDescent="0.35">
      <c r="B14" s="9"/>
      <c r="C14" s="9"/>
      <c r="D14" s="9"/>
      <c r="E14" s="9"/>
    </row>
    <row r="15" spans="1:5" ht="15" customHeight="1" x14ac:dyDescent="0.35">
      <c r="B15" s="9"/>
      <c r="C15" s="9"/>
      <c r="D15" s="9"/>
      <c r="E15" s="9"/>
    </row>
    <row r="16" spans="1:5" ht="15" customHeight="1" x14ac:dyDescent="0.35">
      <c r="B16" s="9"/>
      <c r="C16" s="9"/>
      <c r="D16" s="9"/>
      <c r="E16" s="9"/>
    </row>
    <row r="17" spans="2:5" ht="15" customHeight="1" x14ac:dyDescent="0.35">
      <c r="B17" s="9"/>
      <c r="C17" s="9"/>
      <c r="D17" s="9"/>
      <c r="E17" s="9"/>
    </row>
    <row r="18" spans="2:5" ht="15" customHeight="1" x14ac:dyDescent="0.35">
      <c r="B18" s="9"/>
      <c r="C18" s="9"/>
      <c r="D18" s="9"/>
      <c r="E18" s="9"/>
    </row>
    <row r="19" spans="2:5" ht="15" customHeight="1" x14ac:dyDescent="0.35">
      <c r="B19" s="9"/>
      <c r="C19" s="9"/>
      <c r="D19" s="9"/>
      <c r="E19" s="9"/>
    </row>
    <row r="20" spans="2:5" ht="15" customHeight="1" x14ac:dyDescent="0.35">
      <c r="B20" s="9"/>
      <c r="C20" s="9"/>
      <c r="D20" s="9"/>
      <c r="E20" s="9"/>
    </row>
    <row r="21" spans="2:5" ht="15" customHeight="1" x14ac:dyDescent="0.35">
      <c r="B21" s="9"/>
      <c r="C21" s="9"/>
      <c r="D21" s="9"/>
      <c r="E21" s="9"/>
    </row>
    <row r="22" spans="2:5" ht="15" customHeight="1" x14ac:dyDescent="0.35">
      <c r="B22" s="9"/>
      <c r="C22" s="9"/>
      <c r="D22" s="9"/>
      <c r="E22" s="9"/>
    </row>
    <row r="23" spans="2:5" ht="15" customHeight="1" x14ac:dyDescent="0.35">
      <c r="B23" s="9"/>
      <c r="C23" s="9"/>
      <c r="D23" s="9"/>
      <c r="E23" s="9"/>
    </row>
    <row r="24" spans="2:5" ht="15" customHeight="1" x14ac:dyDescent="0.35">
      <c r="B24" s="9"/>
      <c r="C24" s="9"/>
      <c r="D24" s="9"/>
      <c r="E24" s="9"/>
    </row>
    <row r="25" spans="2:5" ht="15" customHeight="1" x14ac:dyDescent="0.35">
      <c r="B25" s="9"/>
      <c r="C25" s="9"/>
      <c r="D25" s="9"/>
      <c r="E25" s="9"/>
    </row>
    <row r="26" spans="2:5" ht="15" customHeight="1" x14ac:dyDescent="0.35">
      <c r="B26" s="9"/>
      <c r="C26" s="9"/>
      <c r="D26" s="9"/>
      <c r="E26" s="9"/>
    </row>
    <row r="27" spans="2:5" ht="15" customHeight="1" x14ac:dyDescent="0.35">
      <c r="B27" s="9"/>
      <c r="C27" s="9"/>
      <c r="D27" s="9"/>
      <c r="E27" s="9"/>
    </row>
    <row r="28" spans="2:5" ht="15" customHeight="1" x14ac:dyDescent="0.35">
      <c r="B28" s="9"/>
      <c r="C28" s="9"/>
      <c r="D28" s="9"/>
      <c r="E28" s="9"/>
    </row>
    <row r="29" spans="2:5" ht="15" customHeight="1" x14ac:dyDescent="0.35">
      <c r="B29" s="9"/>
      <c r="C29" s="9"/>
      <c r="D29" s="9"/>
      <c r="E29" s="9"/>
    </row>
    <row r="30" spans="2:5" ht="15" customHeight="1" x14ac:dyDescent="0.35">
      <c r="B30" s="9"/>
      <c r="C30" s="9"/>
      <c r="D30" s="9"/>
      <c r="E30" s="9"/>
    </row>
    <row r="31" spans="2:5" ht="15" customHeight="1" x14ac:dyDescent="0.35">
      <c r="B31" s="9"/>
      <c r="C31" s="9"/>
      <c r="D31" s="9"/>
      <c r="E31" s="9"/>
    </row>
    <row r="32" spans="2:5" ht="15" customHeight="1" x14ac:dyDescent="0.35">
      <c r="B32" s="9"/>
      <c r="C32" s="9"/>
      <c r="D32" s="9"/>
      <c r="E32" s="9"/>
    </row>
    <row r="33" spans="2:5" ht="15" customHeight="1" x14ac:dyDescent="0.35">
      <c r="B33" s="9"/>
      <c r="C33" s="9"/>
      <c r="D33" s="9"/>
      <c r="E33" s="9"/>
    </row>
    <row r="34" spans="2:5" ht="15" customHeight="1" x14ac:dyDescent="0.35">
      <c r="B34" s="9"/>
      <c r="C34" s="9"/>
      <c r="D34" s="9"/>
      <c r="E34" s="9"/>
    </row>
    <row r="35" spans="2:5" ht="15" customHeight="1" x14ac:dyDescent="0.35"/>
    <row r="36" spans="2:5" ht="15" customHeight="1" x14ac:dyDescent="0.35"/>
    <row r="37" spans="2:5" ht="15" customHeight="1" x14ac:dyDescent="0.35"/>
    <row r="38" spans="2:5" ht="15" customHeight="1" x14ac:dyDescent="0.35"/>
    <row r="39" spans="2:5" ht="15" customHeight="1" x14ac:dyDescent="0.35"/>
    <row r="40" spans="2:5" ht="15" customHeight="1" x14ac:dyDescent="0.35"/>
    <row r="41" spans="2:5" ht="15" customHeight="1" x14ac:dyDescent="0.35"/>
    <row r="42" spans="2:5" ht="15" customHeight="1" x14ac:dyDescent="0.35"/>
    <row r="43" spans="2:5" ht="15" customHeight="1" x14ac:dyDescent="0.35"/>
    <row r="44" spans="2:5" ht="15" customHeight="1" x14ac:dyDescent="0.35"/>
    <row r="45" spans="2:5" ht="15" customHeight="1" x14ac:dyDescent="0.35"/>
    <row r="46" spans="2:5" ht="15" customHeight="1" x14ac:dyDescent="0.35"/>
    <row r="47" spans="2:5" ht="15" customHeight="1" x14ac:dyDescent="0.35"/>
    <row r="48" spans="2:5" ht="15" customHeight="1" x14ac:dyDescent="0.35"/>
    <row r="49" ht="15" customHeight="1" x14ac:dyDescent="0.35"/>
    <row r="50" ht="15" customHeight="1" x14ac:dyDescent="0.35"/>
    <row r="51" ht="15" customHeight="1" x14ac:dyDescent="0.35"/>
    <row r="52" ht="15" customHeight="1" x14ac:dyDescent="0.35"/>
    <row r="53" ht="15" customHeight="1" x14ac:dyDescent="0.35"/>
    <row r="54" ht="15" customHeight="1" x14ac:dyDescent="0.35"/>
    <row r="55" ht="15" customHeight="1" x14ac:dyDescent="0.35"/>
    <row r="56" ht="15" customHeight="1" x14ac:dyDescent="0.35"/>
    <row r="57" ht="15" customHeight="1" x14ac:dyDescent="0.35"/>
    <row r="58" ht="15" customHeight="1" x14ac:dyDescent="0.35"/>
    <row r="59" ht="15" customHeight="1" x14ac:dyDescent="0.35"/>
    <row r="60" ht="15" customHeight="1" x14ac:dyDescent="0.35"/>
    <row r="61" ht="15" customHeight="1" x14ac:dyDescent="0.35"/>
    <row r="62" ht="15" customHeight="1" x14ac:dyDescent="0.35"/>
    <row r="63" ht="15" customHeight="1" x14ac:dyDescent="0.35"/>
    <row r="64"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row r="72" ht="15" customHeight="1" x14ac:dyDescent="0.35"/>
    <row r="73" ht="15" customHeight="1" x14ac:dyDescent="0.35"/>
    <row r="74" ht="15" customHeight="1" x14ac:dyDescent="0.35"/>
    <row r="75" ht="15" customHeight="1" x14ac:dyDescent="0.35"/>
    <row r="76" ht="15" customHeight="1" x14ac:dyDescent="0.35"/>
    <row r="77" ht="15" customHeight="1" x14ac:dyDescent="0.35"/>
    <row r="78" ht="15" customHeight="1" x14ac:dyDescent="0.35"/>
    <row r="79" ht="15" customHeight="1" x14ac:dyDescent="0.35"/>
  </sheetData>
  <pageMargins left="0.7" right="0.7" top="0.75" bottom="0.75" header="0.3" footer="0.3"/>
  <pageSetup scale="95" orientation="landscape" horizontalDpi="300" verticalDpi="300" r:id="rId1"/>
  <rowBreaks count="1" manualBreakCount="1">
    <brk id="35" max="5"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6" tint="-0.249977111117893"/>
  </sheetPr>
  <dimension ref="A1:J46"/>
  <sheetViews>
    <sheetView showGridLines="0" zoomScaleNormal="100" workbookViewId="0">
      <selection activeCell="C5" sqref="C5"/>
    </sheetView>
  </sheetViews>
  <sheetFormatPr defaultColWidth="11.453125" defaultRowHeight="14.5" x14ac:dyDescent="0.35"/>
  <cols>
    <col min="1" max="1" width="3.7265625" style="3" customWidth="1"/>
    <col min="2" max="2" width="21.54296875" style="3" bestFit="1" customWidth="1"/>
    <col min="3" max="3" width="18.6328125" style="3" customWidth="1"/>
    <col min="4" max="4" width="22.7265625" style="3" bestFit="1" customWidth="1"/>
    <col min="5" max="5" width="25.26953125" style="3" customWidth="1"/>
    <col min="6" max="6" width="3.7265625" style="3" customWidth="1"/>
    <col min="7" max="16384" width="11.453125" style="3"/>
  </cols>
  <sheetData>
    <row r="1" spans="1:10" ht="18.5" x14ac:dyDescent="0.45">
      <c r="A1" s="73" t="s">
        <v>34</v>
      </c>
      <c r="B1" s="85"/>
      <c r="C1" s="85"/>
    </row>
    <row r="2" spans="1:10" x14ac:dyDescent="0.35">
      <c r="A2" s="3" t="s">
        <v>84</v>
      </c>
    </row>
    <row r="3" spans="1:10" ht="15" customHeight="1" x14ac:dyDescent="0.35">
      <c r="B3" s="7"/>
      <c r="C3" s="95"/>
    </row>
    <row r="4" spans="1:10" s="2" customFormat="1" ht="15" customHeight="1" x14ac:dyDescent="0.55000000000000004">
      <c r="B4" s="265" t="s">
        <v>209</v>
      </c>
      <c r="C4" s="266"/>
      <c r="D4" s="266"/>
      <c r="E4" s="266"/>
      <c r="F4" s="8"/>
      <c r="I4" s="3"/>
      <c r="J4" s="3"/>
    </row>
    <row r="5" spans="1:10" s="108" customFormat="1" ht="37" customHeight="1" x14ac:dyDescent="0.35">
      <c r="B5" s="65" t="s">
        <v>85</v>
      </c>
      <c r="C5" s="66" t="s">
        <v>463</v>
      </c>
      <c r="D5" s="65" t="s">
        <v>210</v>
      </c>
      <c r="E5" s="65" t="s">
        <v>211</v>
      </c>
    </row>
    <row r="6" spans="1:10" ht="15" customHeight="1" x14ac:dyDescent="0.35">
      <c r="B6" s="90"/>
      <c r="C6" s="68"/>
      <c r="D6" s="9"/>
      <c r="E6" s="9"/>
    </row>
    <row r="7" spans="1:10" ht="15" customHeight="1" x14ac:dyDescent="0.35">
      <c r="B7" s="90"/>
      <c r="C7" s="68"/>
      <c r="D7" s="9"/>
      <c r="E7" s="9"/>
    </row>
    <row r="8" spans="1:10" ht="15" customHeight="1" x14ac:dyDescent="0.35">
      <c r="B8" s="90"/>
      <c r="C8" s="68"/>
      <c r="D8" s="9"/>
      <c r="E8" s="9"/>
    </row>
    <row r="9" spans="1:10" ht="15" customHeight="1" x14ac:dyDescent="0.35">
      <c r="B9" s="90"/>
      <c r="C9" s="68"/>
      <c r="D9" s="9"/>
      <c r="E9" s="9"/>
    </row>
    <row r="10" spans="1:10" ht="15" customHeight="1" x14ac:dyDescent="0.35">
      <c r="B10" s="90"/>
      <c r="C10" s="68"/>
      <c r="D10" s="9"/>
      <c r="E10" s="9"/>
    </row>
    <row r="11" spans="1:10" ht="15" customHeight="1" x14ac:dyDescent="0.35">
      <c r="B11" s="90"/>
      <c r="C11" s="68"/>
      <c r="D11" s="9"/>
      <c r="E11" s="9"/>
    </row>
    <row r="12" spans="1:10" ht="15" customHeight="1" x14ac:dyDescent="0.35">
      <c r="B12" s="90"/>
      <c r="C12" s="68"/>
      <c r="D12" s="9"/>
      <c r="E12" s="9"/>
    </row>
    <row r="13" spans="1:10" ht="15" customHeight="1" x14ac:dyDescent="0.35">
      <c r="B13" s="90"/>
      <c r="C13" s="68"/>
      <c r="D13" s="9"/>
      <c r="E13" s="9"/>
    </row>
    <row r="14" spans="1:10" ht="15" customHeight="1" x14ac:dyDescent="0.35">
      <c r="B14" s="90"/>
      <c r="C14" s="68"/>
      <c r="D14" s="9"/>
      <c r="E14" s="9"/>
    </row>
    <row r="15" spans="1:10" ht="15" customHeight="1" x14ac:dyDescent="0.35">
      <c r="B15" s="90"/>
      <c r="C15" s="68"/>
      <c r="D15" s="9"/>
      <c r="E15" s="9"/>
    </row>
    <row r="16" spans="1:10" ht="15" customHeight="1" x14ac:dyDescent="0.35">
      <c r="B16" s="90"/>
      <c r="C16" s="68"/>
      <c r="D16" s="9"/>
      <c r="E16" s="9"/>
    </row>
    <row r="17" spans="2:5" ht="15" customHeight="1" x14ac:dyDescent="0.35">
      <c r="B17" s="90"/>
      <c r="C17" s="68"/>
      <c r="D17" s="9"/>
      <c r="E17" s="9"/>
    </row>
    <row r="18" spans="2:5" ht="15" customHeight="1" x14ac:dyDescent="0.35">
      <c r="B18" s="90"/>
      <c r="C18" s="68"/>
      <c r="D18" s="9"/>
      <c r="E18" s="9"/>
    </row>
    <row r="19" spans="2:5" ht="15" customHeight="1" x14ac:dyDescent="0.35">
      <c r="B19" s="90"/>
      <c r="C19" s="68"/>
      <c r="D19" s="9"/>
      <c r="E19" s="9"/>
    </row>
    <row r="20" spans="2:5" ht="15" customHeight="1" x14ac:dyDescent="0.35">
      <c r="B20" s="90"/>
      <c r="C20" s="68"/>
      <c r="D20" s="9"/>
      <c r="E20" s="9"/>
    </row>
    <row r="21" spans="2:5" ht="15" customHeight="1" x14ac:dyDescent="0.35">
      <c r="B21" s="90"/>
      <c r="C21" s="68"/>
      <c r="D21" s="9"/>
      <c r="E21" s="9"/>
    </row>
    <row r="22" spans="2:5" ht="15" customHeight="1" x14ac:dyDescent="0.35">
      <c r="B22" s="90"/>
      <c r="C22" s="68"/>
      <c r="D22" s="9"/>
      <c r="E22" s="9"/>
    </row>
    <row r="23" spans="2:5" ht="15" customHeight="1" x14ac:dyDescent="0.35">
      <c r="B23" s="90"/>
      <c r="C23" s="68"/>
      <c r="D23" s="9"/>
      <c r="E23" s="9"/>
    </row>
    <row r="24" spans="2:5" ht="15" customHeight="1" x14ac:dyDescent="0.35">
      <c r="B24" s="90"/>
      <c r="C24" s="68"/>
      <c r="D24" s="9"/>
      <c r="E24" s="9"/>
    </row>
    <row r="25" spans="2:5" ht="15" customHeight="1" x14ac:dyDescent="0.35">
      <c r="B25" s="90"/>
      <c r="C25" s="68"/>
      <c r="D25" s="9"/>
      <c r="E25" s="9"/>
    </row>
    <row r="26" spans="2:5" ht="15" customHeight="1" x14ac:dyDescent="0.35">
      <c r="B26" s="90"/>
      <c r="C26" s="68"/>
      <c r="D26" s="9"/>
      <c r="E26" s="9"/>
    </row>
    <row r="27" spans="2:5" ht="15" customHeight="1" x14ac:dyDescent="0.35">
      <c r="B27" s="90"/>
      <c r="C27" s="68"/>
      <c r="D27" s="9"/>
      <c r="E27" s="9"/>
    </row>
    <row r="28" spans="2:5" ht="15" customHeight="1" x14ac:dyDescent="0.35">
      <c r="B28" s="90"/>
      <c r="C28" s="68"/>
      <c r="D28" s="9"/>
      <c r="E28" s="9"/>
    </row>
    <row r="29" spans="2:5" ht="15" customHeight="1" x14ac:dyDescent="0.35">
      <c r="B29" s="90"/>
      <c r="C29" s="68"/>
      <c r="D29" s="9"/>
      <c r="E29" s="9"/>
    </row>
    <row r="30" spans="2:5" ht="15" customHeight="1" x14ac:dyDescent="0.35">
      <c r="B30" s="90"/>
      <c r="C30" s="68"/>
      <c r="D30" s="9"/>
      <c r="E30" s="9"/>
    </row>
    <row r="31" spans="2:5" ht="15" customHeight="1" x14ac:dyDescent="0.35">
      <c r="B31" s="90"/>
      <c r="C31" s="68"/>
      <c r="D31" s="9"/>
      <c r="E31" s="9"/>
    </row>
    <row r="32" spans="2:5" ht="15" customHeight="1" x14ac:dyDescent="0.35">
      <c r="B32" s="90"/>
      <c r="C32" s="68"/>
      <c r="D32" s="9"/>
      <c r="E32" s="9"/>
    </row>
    <row r="33" spans="2:5" ht="15" customHeight="1" x14ac:dyDescent="0.35">
      <c r="B33" s="90"/>
      <c r="C33" s="68"/>
      <c r="D33" s="9"/>
      <c r="E33" s="9"/>
    </row>
    <row r="34" spans="2:5" ht="15" customHeight="1" x14ac:dyDescent="0.35">
      <c r="B34" s="90"/>
      <c r="C34" s="68"/>
      <c r="D34" s="9"/>
      <c r="E34" s="9"/>
    </row>
    <row r="35" spans="2:5" ht="15" customHeight="1" x14ac:dyDescent="0.35">
      <c r="B35" s="90"/>
      <c r="C35" s="68"/>
      <c r="D35" s="9"/>
      <c r="E35" s="9"/>
    </row>
    <row r="36" spans="2:5" ht="15" customHeight="1" x14ac:dyDescent="0.35">
      <c r="B36" s="90"/>
      <c r="C36" s="68"/>
      <c r="D36" s="9"/>
      <c r="E36" s="9"/>
    </row>
    <row r="37" spans="2:5" ht="15" customHeight="1" x14ac:dyDescent="0.35">
      <c r="B37" s="90"/>
      <c r="C37" s="68"/>
      <c r="D37" s="9"/>
      <c r="E37" s="9"/>
    </row>
    <row r="38" spans="2:5" ht="15" customHeight="1" x14ac:dyDescent="0.35">
      <c r="B38" s="90"/>
      <c r="C38" s="68"/>
      <c r="D38" s="9"/>
      <c r="E38" s="9"/>
    </row>
    <row r="39" spans="2:5" ht="15" customHeight="1" x14ac:dyDescent="0.35">
      <c r="B39" s="90"/>
      <c r="C39" s="68"/>
      <c r="D39" s="9"/>
      <c r="E39" s="9"/>
    </row>
    <row r="40" spans="2:5" ht="15" customHeight="1" x14ac:dyDescent="0.35">
      <c r="B40" s="90"/>
      <c r="C40" s="68"/>
      <c r="D40" s="9"/>
      <c r="E40" s="9"/>
    </row>
    <row r="41" spans="2:5" ht="15" customHeight="1" x14ac:dyDescent="0.35">
      <c r="B41" s="90"/>
      <c r="C41" s="68"/>
      <c r="D41" s="9"/>
      <c r="E41" s="9"/>
    </row>
    <row r="42" spans="2:5" ht="15" customHeight="1" x14ac:dyDescent="0.35">
      <c r="B42" s="90"/>
      <c r="C42" s="68"/>
      <c r="D42" s="9"/>
      <c r="E42" s="9"/>
    </row>
    <row r="43" spans="2:5" ht="15" customHeight="1" x14ac:dyDescent="0.35">
      <c r="B43" s="90"/>
      <c r="C43" s="68"/>
      <c r="D43" s="9"/>
      <c r="E43" s="9"/>
    </row>
    <row r="44" spans="2:5" ht="15" customHeight="1" x14ac:dyDescent="0.35">
      <c r="B44" s="90"/>
      <c r="C44" s="68"/>
      <c r="D44" s="9"/>
      <c r="E44" s="9"/>
    </row>
    <row r="45" spans="2:5" ht="15" customHeight="1" x14ac:dyDescent="0.35">
      <c r="B45" s="90"/>
      <c r="C45" s="68"/>
      <c r="D45" s="9"/>
      <c r="E45" s="9"/>
    </row>
    <row r="46" spans="2:5" ht="15" customHeight="1" x14ac:dyDescent="0.35">
      <c r="B46" s="90"/>
      <c r="C46" s="68"/>
      <c r="D46" s="9"/>
      <c r="E46" s="9"/>
    </row>
  </sheetData>
  <mergeCells count="1">
    <mergeCell ref="B4:E4"/>
  </mergeCells>
  <phoneticPr fontId="3" type="noConversion"/>
  <pageMargins left="0.75" right="0.75" top="1" bottom="1" header="0.5" footer="0.5"/>
  <pageSetup orientation="landscape" horizontalDpi="300" verticalDpi="300" r:id="rId1"/>
  <headerFooter alignWithMargins="0"/>
  <rowBreaks count="1" manualBreakCount="1">
    <brk id="48"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FED2FFF-3607-488A-A417-B91B6B346543}">
          <x14:formula1>
            <xm:f>'FieldTract ID Records'!$B$5:$B$34</xm:f>
          </x14:formula1>
          <xm:sqref>B6:B46</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DB5B7-5C4F-4B93-AC0C-FD107417D2BD}">
  <sheetPr codeName="Sheet30">
    <tabColor theme="6" tint="-0.249977111117893"/>
  </sheetPr>
  <dimension ref="A1:G47"/>
  <sheetViews>
    <sheetView zoomScaleNormal="100" workbookViewId="0">
      <selection activeCell="C4" sqref="C4"/>
    </sheetView>
  </sheetViews>
  <sheetFormatPr defaultColWidth="11.453125" defaultRowHeight="14.5" x14ac:dyDescent="0.35"/>
  <cols>
    <col min="1" max="1" width="3.7265625" style="3" customWidth="1"/>
    <col min="2" max="2" width="17.7265625" style="3" customWidth="1"/>
    <col min="3" max="3" width="14.1796875" style="3" customWidth="1"/>
    <col min="4" max="4" width="24.26953125" style="3" bestFit="1" customWidth="1"/>
    <col min="5" max="5" width="24.26953125" style="3" customWidth="1"/>
    <col min="6" max="6" width="21" style="3" customWidth="1"/>
    <col min="7" max="7" width="43.54296875" style="3" customWidth="1"/>
    <col min="8" max="8" width="3.7265625" style="3" customWidth="1"/>
    <col min="9" max="16384" width="11.453125" style="3"/>
  </cols>
  <sheetData>
    <row r="1" spans="1:7" ht="18.5" x14ac:dyDescent="0.45">
      <c r="A1" s="73" t="s">
        <v>36</v>
      </c>
      <c r="B1" s="85"/>
      <c r="C1" s="85"/>
    </row>
    <row r="2" spans="1:7" x14ac:dyDescent="0.35">
      <c r="A2" s="3" t="s">
        <v>84</v>
      </c>
    </row>
    <row r="3" spans="1:7" ht="15" customHeight="1" x14ac:dyDescent="0.35">
      <c r="B3" s="7"/>
      <c r="C3" s="95"/>
    </row>
    <row r="4" spans="1:7" s="108" customFormat="1" ht="55.5" customHeight="1" x14ac:dyDescent="0.35">
      <c r="B4" s="65" t="s">
        <v>85</v>
      </c>
      <c r="C4" s="66" t="s">
        <v>444</v>
      </c>
      <c r="D4" s="65" t="s">
        <v>212</v>
      </c>
      <c r="E4" s="65" t="s">
        <v>213</v>
      </c>
      <c r="F4" s="65" t="s">
        <v>214</v>
      </c>
      <c r="G4" s="65" t="s">
        <v>215</v>
      </c>
    </row>
    <row r="5" spans="1:7" ht="15" customHeight="1" x14ac:dyDescent="0.35">
      <c r="B5" s="90"/>
      <c r="C5" s="9"/>
      <c r="D5" s="9"/>
      <c r="E5" s="9"/>
      <c r="F5" s="9"/>
      <c r="G5" s="9"/>
    </row>
    <row r="6" spans="1:7" ht="15" customHeight="1" x14ac:dyDescent="0.35">
      <c r="B6" s="90"/>
      <c r="C6" s="9"/>
      <c r="D6" s="9"/>
      <c r="E6" s="9"/>
      <c r="F6" s="9"/>
      <c r="G6" s="9"/>
    </row>
    <row r="7" spans="1:7" ht="15" customHeight="1" x14ac:dyDescent="0.35">
      <c r="B7" s="90"/>
      <c r="C7" s="9"/>
      <c r="D7" s="9"/>
      <c r="E7" s="9"/>
      <c r="F7" s="9"/>
      <c r="G7" s="9"/>
    </row>
    <row r="8" spans="1:7" ht="15" customHeight="1" x14ac:dyDescent="0.35">
      <c r="B8" s="90"/>
      <c r="C8" s="9"/>
      <c r="D8" s="9"/>
      <c r="E8" s="9"/>
      <c r="F8" s="9"/>
      <c r="G8" s="9"/>
    </row>
    <row r="9" spans="1:7" ht="15" customHeight="1" x14ac:dyDescent="0.35">
      <c r="B9" s="90"/>
      <c r="C9" s="9"/>
      <c r="D9" s="9"/>
      <c r="E9" s="9"/>
      <c r="F9" s="9"/>
      <c r="G9" s="9"/>
    </row>
    <row r="10" spans="1:7" ht="15" customHeight="1" x14ac:dyDescent="0.35">
      <c r="B10" s="90"/>
      <c r="C10" s="9"/>
      <c r="D10" s="9"/>
      <c r="E10" s="9"/>
      <c r="F10" s="9"/>
      <c r="G10" s="9"/>
    </row>
    <row r="11" spans="1:7" ht="15" customHeight="1" x14ac:dyDescent="0.35">
      <c r="B11" s="90"/>
      <c r="C11" s="9"/>
      <c r="D11" s="9"/>
      <c r="E11" s="9"/>
      <c r="F11" s="9"/>
      <c r="G11" s="9"/>
    </row>
    <row r="12" spans="1:7" ht="15" customHeight="1" x14ac:dyDescent="0.35">
      <c r="B12" s="90"/>
      <c r="C12" s="9"/>
      <c r="D12" s="9"/>
      <c r="E12" s="9"/>
      <c r="F12" s="9"/>
      <c r="G12" s="9"/>
    </row>
    <row r="13" spans="1:7" ht="15" customHeight="1" x14ac:dyDescent="0.35">
      <c r="B13" s="90"/>
      <c r="C13" s="9"/>
      <c r="D13" s="9"/>
      <c r="E13" s="9"/>
      <c r="F13" s="9"/>
      <c r="G13" s="9"/>
    </row>
    <row r="14" spans="1:7" ht="15" customHeight="1" x14ac:dyDescent="0.35">
      <c r="B14" s="90"/>
      <c r="C14" s="9"/>
      <c r="D14" s="9"/>
      <c r="E14" s="9"/>
      <c r="F14" s="9"/>
      <c r="G14" s="9"/>
    </row>
    <row r="15" spans="1:7" ht="15" customHeight="1" x14ac:dyDescent="0.35">
      <c r="B15" s="90"/>
      <c r="C15" s="9"/>
      <c r="D15" s="9"/>
      <c r="E15" s="9"/>
      <c r="F15" s="9"/>
      <c r="G15" s="9"/>
    </row>
    <row r="16" spans="1:7" ht="15" customHeight="1" x14ac:dyDescent="0.35">
      <c r="B16" s="90"/>
      <c r="C16" s="9"/>
      <c r="D16" s="9"/>
      <c r="E16" s="9"/>
      <c r="F16" s="9"/>
      <c r="G16" s="9"/>
    </row>
    <row r="17" spans="2:7" ht="15" customHeight="1" x14ac:dyDescent="0.35">
      <c r="B17" s="90"/>
      <c r="C17" s="9"/>
      <c r="D17" s="9"/>
      <c r="E17" s="9"/>
      <c r="F17" s="9"/>
      <c r="G17" s="9"/>
    </row>
    <row r="18" spans="2:7" ht="15" customHeight="1" x14ac:dyDescent="0.35">
      <c r="B18" s="90"/>
      <c r="C18" s="9"/>
      <c r="D18" s="9"/>
      <c r="E18" s="9"/>
      <c r="F18" s="9"/>
      <c r="G18" s="9"/>
    </row>
    <row r="19" spans="2:7" ht="15" customHeight="1" x14ac:dyDescent="0.35">
      <c r="B19" s="90"/>
      <c r="C19" s="9"/>
      <c r="D19" s="9"/>
      <c r="E19" s="9"/>
      <c r="F19" s="9"/>
      <c r="G19" s="9"/>
    </row>
    <row r="20" spans="2:7" ht="15" customHeight="1" x14ac:dyDescent="0.35">
      <c r="B20" s="90"/>
      <c r="C20" s="9"/>
      <c r="D20" s="9"/>
      <c r="E20" s="9"/>
      <c r="F20" s="9"/>
      <c r="G20" s="9"/>
    </row>
    <row r="21" spans="2:7" ht="15" customHeight="1" x14ac:dyDescent="0.35">
      <c r="B21" s="90"/>
      <c r="C21" s="9"/>
      <c r="D21" s="9"/>
      <c r="E21" s="9"/>
      <c r="F21" s="9"/>
      <c r="G21" s="9"/>
    </row>
    <row r="22" spans="2:7" ht="15" customHeight="1" x14ac:dyDescent="0.35">
      <c r="B22" s="90"/>
      <c r="C22" s="9"/>
      <c r="D22" s="9"/>
      <c r="E22" s="9"/>
      <c r="F22" s="9"/>
      <c r="G22" s="9"/>
    </row>
    <row r="23" spans="2:7" ht="15" customHeight="1" x14ac:dyDescent="0.35">
      <c r="B23" s="90"/>
      <c r="C23" s="9"/>
      <c r="D23" s="9"/>
      <c r="E23" s="9"/>
      <c r="F23" s="9"/>
      <c r="G23" s="9"/>
    </row>
    <row r="24" spans="2:7" ht="15" customHeight="1" x14ac:dyDescent="0.35">
      <c r="B24" s="90"/>
      <c r="C24" s="9"/>
      <c r="D24" s="9"/>
      <c r="E24" s="9"/>
      <c r="F24" s="9"/>
      <c r="G24" s="9"/>
    </row>
    <row r="25" spans="2:7" ht="15" customHeight="1" x14ac:dyDescent="0.35">
      <c r="B25" s="90"/>
      <c r="C25" s="9"/>
      <c r="D25" s="9"/>
      <c r="E25" s="9"/>
      <c r="F25" s="9"/>
      <c r="G25" s="9"/>
    </row>
    <row r="26" spans="2:7" ht="15" customHeight="1" x14ac:dyDescent="0.35">
      <c r="B26" s="90"/>
      <c r="C26" s="9"/>
      <c r="D26" s="9"/>
      <c r="E26" s="9"/>
      <c r="F26" s="9"/>
      <c r="G26" s="9"/>
    </row>
    <row r="27" spans="2:7" ht="15" customHeight="1" x14ac:dyDescent="0.35">
      <c r="B27" s="90"/>
      <c r="C27" s="9"/>
      <c r="D27" s="9"/>
      <c r="E27" s="9"/>
      <c r="F27" s="9"/>
      <c r="G27" s="9"/>
    </row>
    <row r="28" spans="2:7" ht="15" customHeight="1" x14ac:dyDescent="0.35">
      <c r="B28" s="90"/>
      <c r="C28" s="9"/>
      <c r="D28" s="9"/>
      <c r="E28" s="9"/>
      <c r="F28" s="9"/>
      <c r="G28" s="9"/>
    </row>
    <row r="29" spans="2:7" ht="15" customHeight="1" x14ac:dyDescent="0.35">
      <c r="B29" s="90"/>
      <c r="C29" s="9"/>
      <c r="D29" s="9"/>
      <c r="E29" s="9"/>
      <c r="F29" s="9"/>
      <c r="G29" s="9"/>
    </row>
    <row r="30" spans="2:7" ht="15" customHeight="1" x14ac:dyDescent="0.35">
      <c r="B30" s="90"/>
      <c r="C30" s="9"/>
      <c r="D30" s="9"/>
      <c r="E30" s="9"/>
      <c r="F30" s="9"/>
      <c r="G30" s="9"/>
    </row>
    <row r="31" spans="2:7" ht="15" customHeight="1" x14ac:dyDescent="0.35">
      <c r="B31" s="90"/>
      <c r="C31" s="9"/>
      <c r="D31" s="9"/>
      <c r="E31" s="9"/>
      <c r="F31" s="9"/>
      <c r="G31" s="9"/>
    </row>
    <row r="32" spans="2:7" ht="15" customHeight="1" x14ac:dyDescent="0.35">
      <c r="B32" s="90"/>
      <c r="C32" s="9"/>
      <c r="D32" s="9"/>
      <c r="E32" s="9"/>
      <c r="F32" s="9"/>
      <c r="G32" s="9"/>
    </row>
    <row r="33" spans="2:7" ht="15" customHeight="1" x14ac:dyDescent="0.35">
      <c r="B33" s="90"/>
      <c r="C33" s="9"/>
      <c r="D33" s="9"/>
      <c r="E33" s="9"/>
      <c r="F33" s="9"/>
      <c r="G33" s="9"/>
    </row>
    <row r="34" spans="2:7" ht="15" customHeight="1" x14ac:dyDescent="0.35">
      <c r="B34" s="90"/>
      <c r="C34" s="9"/>
      <c r="D34" s="9"/>
      <c r="E34" s="9"/>
      <c r="F34" s="9"/>
      <c r="G34" s="9"/>
    </row>
    <row r="35" spans="2:7" ht="15" customHeight="1" x14ac:dyDescent="0.35">
      <c r="B35" s="90"/>
      <c r="C35" s="9"/>
      <c r="D35" s="9"/>
      <c r="E35" s="9"/>
      <c r="F35" s="9"/>
      <c r="G35" s="9"/>
    </row>
    <row r="36" spans="2:7" ht="15" customHeight="1" x14ac:dyDescent="0.35">
      <c r="B36" s="90"/>
      <c r="C36" s="9"/>
      <c r="D36" s="9"/>
      <c r="E36" s="9"/>
      <c r="F36" s="9"/>
      <c r="G36" s="9"/>
    </row>
    <row r="37" spans="2:7" ht="15" customHeight="1" x14ac:dyDescent="0.35">
      <c r="B37" s="90"/>
      <c r="C37" s="9"/>
      <c r="D37" s="9"/>
      <c r="E37" s="9"/>
      <c r="F37" s="9"/>
      <c r="G37" s="9"/>
    </row>
    <row r="38" spans="2:7" ht="15" customHeight="1" x14ac:dyDescent="0.35">
      <c r="B38" s="90"/>
      <c r="C38" s="9"/>
      <c r="D38" s="9"/>
      <c r="E38" s="9"/>
      <c r="F38" s="9"/>
      <c r="G38" s="9"/>
    </row>
    <row r="39" spans="2:7" ht="15" customHeight="1" x14ac:dyDescent="0.35">
      <c r="B39" s="90"/>
      <c r="C39" s="9"/>
      <c r="D39" s="9"/>
      <c r="E39" s="9"/>
      <c r="F39" s="9"/>
      <c r="G39" s="9"/>
    </row>
    <row r="40" spans="2:7" ht="15" customHeight="1" x14ac:dyDescent="0.35">
      <c r="B40" s="90"/>
      <c r="C40" s="9"/>
      <c r="D40" s="9"/>
      <c r="E40" s="9"/>
      <c r="F40" s="9"/>
      <c r="G40" s="9"/>
    </row>
    <row r="41" spans="2:7" ht="15" customHeight="1" x14ac:dyDescent="0.35">
      <c r="B41" s="90"/>
      <c r="C41" s="9"/>
      <c r="D41" s="9"/>
      <c r="E41" s="9"/>
      <c r="F41" s="9"/>
      <c r="G41" s="9"/>
    </row>
    <row r="42" spans="2:7" ht="15" customHeight="1" x14ac:dyDescent="0.35">
      <c r="B42" s="90"/>
      <c r="C42" s="9"/>
      <c r="D42" s="9"/>
      <c r="E42" s="9"/>
      <c r="F42" s="9"/>
      <c r="G42" s="9"/>
    </row>
    <row r="43" spans="2:7" ht="15" customHeight="1" x14ac:dyDescent="0.35">
      <c r="B43" s="90"/>
      <c r="C43" s="9"/>
      <c r="D43" s="9"/>
      <c r="E43" s="9"/>
      <c r="F43" s="9"/>
      <c r="G43" s="9"/>
    </row>
    <row r="44" spans="2:7" ht="15" customHeight="1" x14ac:dyDescent="0.35">
      <c r="B44" s="90"/>
      <c r="C44" s="9"/>
      <c r="D44" s="9"/>
      <c r="E44" s="9"/>
      <c r="F44" s="9"/>
      <c r="G44" s="9"/>
    </row>
    <row r="45" spans="2:7" ht="15" customHeight="1" x14ac:dyDescent="0.35">
      <c r="B45" s="90"/>
      <c r="C45" s="9"/>
      <c r="D45" s="9"/>
      <c r="E45" s="9"/>
      <c r="F45" s="9"/>
      <c r="G45" s="9"/>
    </row>
    <row r="46" spans="2:7" ht="15" customHeight="1" x14ac:dyDescent="0.35"/>
    <row r="47" spans="2:7" ht="15" customHeight="1" x14ac:dyDescent="0.35"/>
  </sheetData>
  <pageMargins left="0.7" right="0.7" top="0.75" bottom="0.75" header="0.3" footer="0.3"/>
  <pageSetup scale="68" orientation="landscape"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6FD1B2D-48AC-43AB-A592-AABA298C41FB}">
          <x14:formula1>
            <xm:f>'FieldTract ID Records'!$B$5:$B$34</xm:f>
          </x14:formula1>
          <xm:sqref>B5:B45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6" tint="-0.249977111117893"/>
    <pageSetUpPr fitToPage="1"/>
  </sheetPr>
  <dimension ref="A1:O26"/>
  <sheetViews>
    <sheetView showGridLines="0" zoomScaleNormal="100" workbookViewId="0"/>
  </sheetViews>
  <sheetFormatPr defaultColWidth="11.453125" defaultRowHeight="14.5" x14ac:dyDescent="0.35"/>
  <cols>
    <col min="1" max="1" width="3.7265625" style="3" customWidth="1"/>
    <col min="2" max="2" width="25.1796875" style="3" customWidth="1"/>
    <col min="3" max="3" width="20.54296875" style="3" customWidth="1"/>
    <col min="4" max="4" width="14.26953125" style="3" customWidth="1"/>
    <col min="5" max="5" width="16" style="3" customWidth="1"/>
    <col min="6" max="6" width="15.7265625" style="3" customWidth="1"/>
    <col min="7" max="7" width="14.1796875" style="3" customWidth="1"/>
    <col min="8" max="8" width="15.7265625" style="3" customWidth="1"/>
    <col min="9" max="9" width="16.54296875" style="3" customWidth="1"/>
    <col min="10" max="10" width="13.7265625" style="3" customWidth="1"/>
    <col min="11" max="11" width="15.81640625" style="3" customWidth="1"/>
    <col min="12" max="12" width="15.54296875" style="3" customWidth="1"/>
    <col min="13" max="13" width="11.453125" style="3"/>
    <col min="14" max="14" width="15" style="3" bestFit="1" customWidth="1"/>
    <col min="15" max="15" width="11.453125" style="3"/>
    <col min="16" max="16" width="3.7265625" style="3" customWidth="1"/>
    <col min="17" max="16384" width="11.453125" style="3"/>
  </cols>
  <sheetData>
    <row r="1" spans="1:15" ht="18.5" x14ac:dyDescent="0.45">
      <c r="A1" s="73" t="s">
        <v>39</v>
      </c>
      <c r="B1" s="85"/>
      <c r="C1" s="85"/>
    </row>
    <row r="2" spans="1:15" x14ac:dyDescent="0.35">
      <c r="A2" s="3" t="s">
        <v>84</v>
      </c>
    </row>
    <row r="3" spans="1:15" ht="15" customHeight="1" x14ac:dyDescent="0.35">
      <c r="B3" s="7"/>
      <c r="C3" s="95"/>
    </row>
    <row r="4" spans="1:15" s="106" customFormat="1" ht="15" customHeight="1" x14ac:dyDescent="0.35">
      <c r="D4" s="267" t="s">
        <v>216</v>
      </c>
      <c r="E4" s="267"/>
      <c r="F4" s="267"/>
      <c r="G4" s="267" t="s">
        <v>216</v>
      </c>
      <c r="H4" s="267"/>
      <c r="I4" s="267"/>
      <c r="J4" s="267" t="s">
        <v>216</v>
      </c>
      <c r="K4" s="267"/>
      <c r="L4" s="267"/>
      <c r="M4" s="267" t="s">
        <v>216</v>
      </c>
      <c r="N4" s="267"/>
      <c r="O4" s="267"/>
    </row>
    <row r="5" spans="1:15" s="107" customFormat="1" ht="15" customHeight="1" x14ac:dyDescent="0.35">
      <c r="B5" s="66" t="s">
        <v>217</v>
      </c>
      <c r="C5" s="66" t="s">
        <v>218</v>
      </c>
      <c r="D5" s="65" t="s">
        <v>219</v>
      </c>
      <c r="E5" s="65" t="s">
        <v>220</v>
      </c>
      <c r="F5" s="65" t="s">
        <v>221</v>
      </c>
      <c r="G5" s="65" t="s">
        <v>219</v>
      </c>
      <c r="H5" s="65" t="s">
        <v>220</v>
      </c>
      <c r="I5" s="65" t="s">
        <v>221</v>
      </c>
      <c r="J5" s="65" t="s">
        <v>219</v>
      </c>
      <c r="K5" s="65" t="s">
        <v>220</v>
      </c>
      <c r="L5" s="65" t="s">
        <v>221</v>
      </c>
      <c r="M5" s="65" t="s">
        <v>219</v>
      </c>
      <c r="N5" s="65" t="s">
        <v>220</v>
      </c>
      <c r="O5" s="65" t="s">
        <v>221</v>
      </c>
    </row>
    <row r="6" spans="1:15" s="107" customFormat="1" ht="15" customHeight="1" x14ac:dyDescent="0.35">
      <c r="B6" s="90"/>
      <c r="C6" s="109"/>
      <c r="D6" s="109"/>
      <c r="E6" s="109"/>
      <c r="F6" s="109"/>
      <c r="G6" s="109"/>
      <c r="H6" s="109"/>
      <c r="I6" s="109"/>
      <c r="J6" s="109"/>
      <c r="K6" s="109"/>
      <c r="L6" s="109"/>
      <c r="M6" s="109"/>
      <c r="N6" s="109"/>
      <c r="O6" s="109"/>
    </row>
    <row r="7" spans="1:15" ht="15" customHeight="1" x14ac:dyDescent="0.35">
      <c r="B7" s="90"/>
      <c r="C7" s="109"/>
      <c r="D7" s="109"/>
      <c r="E7" s="109"/>
      <c r="F7" s="109"/>
      <c r="G7" s="109"/>
      <c r="H7" s="109"/>
      <c r="I7" s="109"/>
      <c r="J7" s="109"/>
      <c r="K7" s="109"/>
      <c r="L7" s="109"/>
      <c r="M7" s="109"/>
      <c r="N7" s="109"/>
      <c r="O7" s="109"/>
    </row>
    <row r="8" spans="1:15" ht="15" customHeight="1" x14ac:dyDescent="0.35">
      <c r="B8" s="90"/>
      <c r="C8" s="109"/>
      <c r="D8" s="109"/>
      <c r="E8" s="109"/>
      <c r="F8" s="109"/>
      <c r="G8" s="109"/>
      <c r="H8" s="109"/>
      <c r="I8" s="109"/>
      <c r="J8" s="109"/>
      <c r="K8" s="109"/>
      <c r="L8" s="109"/>
      <c r="M8" s="109"/>
      <c r="N8" s="109"/>
      <c r="O8" s="109"/>
    </row>
    <row r="9" spans="1:15" ht="15" customHeight="1" x14ac:dyDescent="0.35">
      <c r="B9" s="90"/>
      <c r="C9" s="109"/>
      <c r="D9" s="109"/>
      <c r="E9" s="109"/>
      <c r="F9" s="109"/>
      <c r="G9" s="109"/>
      <c r="H9" s="109"/>
      <c r="I9" s="109"/>
      <c r="J9" s="109"/>
      <c r="K9" s="109"/>
      <c r="L9" s="109"/>
      <c r="M9" s="109"/>
      <c r="N9" s="109"/>
      <c r="O9" s="109"/>
    </row>
    <row r="10" spans="1:15" ht="15" customHeight="1" x14ac:dyDescent="0.35">
      <c r="B10" s="90"/>
      <c r="C10" s="109"/>
      <c r="D10" s="109"/>
      <c r="E10" s="109"/>
      <c r="F10" s="109"/>
      <c r="G10" s="109"/>
      <c r="H10" s="109"/>
      <c r="I10" s="109"/>
      <c r="J10" s="109"/>
      <c r="K10" s="109"/>
      <c r="L10" s="109"/>
      <c r="M10" s="109"/>
      <c r="N10" s="109"/>
      <c r="O10" s="109"/>
    </row>
    <row r="11" spans="1:15" ht="15" customHeight="1" x14ac:dyDescent="0.35">
      <c r="B11" s="90"/>
      <c r="C11" s="109"/>
      <c r="D11" s="109"/>
      <c r="E11" s="109"/>
      <c r="F11" s="109"/>
      <c r="G11" s="109"/>
      <c r="H11" s="109"/>
      <c r="I11" s="109"/>
      <c r="J11" s="109"/>
      <c r="K11" s="109"/>
      <c r="L11" s="109"/>
      <c r="M11" s="109"/>
      <c r="N11" s="109"/>
      <c r="O11" s="109"/>
    </row>
    <row r="12" spans="1:15" ht="15" customHeight="1" x14ac:dyDescent="0.35">
      <c r="B12" s="90"/>
      <c r="C12" s="109"/>
      <c r="D12" s="109"/>
      <c r="E12" s="109"/>
      <c r="F12" s="109"/>
      <c r="G12" s="109"/>
      <c r="H12" s="109"/>
      <c r="I12" s="109"/>
      <c r="J12" s="109"/>
      <c r="K12" s="109"/>
      <c r="L12" s="109"/>
      <c r="M12" s="109"/>
      <c r="N12" s="109"/>
      <c r="O12" s="109"/>
    </row>
    <row r="13" spans="1:15" ht="15" customHeight="1" x14ac:dyDescent="0.35">
      <c r="B13" s="90"/>
      <c r="C13" s="109"/>
      <c r="D13" s="109"/>
      <c r="E13" s="109"/>
      <c r="F13" s="109"/>
      <c r="G13" s="109"/>
      <c r="H13" s="109"/>
      <c r="I13" s="109"/>
      <c r="J13" s="109"/>
      <c r="K13" s="109"/>
      <c r="L13" s="109"/>
      <c r="M13" s="109"/>
      <c r="N13" s="109"/>
      <c r="O13" s="109"/>
    </row>
    <row r="14" spans="1:15" ht="15" customHeight="1" x14ac:dyDescent="0.35">
      <c r="B14" s="90"/>
      <c r="C14" s="109"/>
      <c r="D14" s="109"/>
      <c r="E14" s="109"/>
      <c r="F14" s="109"/>
      <c r="G14" s="109"/>
      <c r="H14" s="109"/>
      <c r="I14" s="109"/>
      <c r="J14" s="109"/>
      <c r="K14" s="109"/>
      <c r="L14" s="109"/>
      <c r="M14" s="109"/>
      <c r="N14" s="109"/>
      <c r="O14" s="109"/>
    </row>
    <row r="15" spans="1:15" ht="15" customHeight="1" x14ac:dyDescent="0.35">
      <c r="B15" s="90"/>
      <c r="C15" s="109"/>
      <c r="D15" s="109"/>
      <c r="E15" s="109"/>
      <c r="F15" s="109"/>
      <c r="G15" s="109"/>
      <c r="H15" s="109"/>
      <c r="I15" s="109"/>
      <c r="J15" s="109"/>
      <c r="K15" s="109"/>
      <c r="L15" s="109"/>
      <c r="M15" s="109"/>
      <c r="N15" s="109"/>
      <c r="O15" s="109"/>
    </row>
    <row r="16" spans="1:15" ht="15" customHeight="1" x14ac:dyDescent="0.35">
      <c r="B16" s="90"/>
      <c r="C16" s="109"/>
      <c r="D16" s="109"/>
      <c r="E16" s="109"/>
      <c r="F16" s="109"/>
      <c r="G16" s="109"/>
      <c r="H16" s="109"/>
      <c r="I16" s="109"/>
      <c r="J16" s="109"/>
      <c r="K16" s="109"/>
      <c r="L16" s="109"/>
      <c r="M16" s="109"/>
      <c r="N16" s="109"/>
      <c r="O16" s="109"/>
    </row>
    <row r="17" spans="2:15" ht="15" customHeight="1" x14ac:dyDescent="0.35">
      <c r="B17" s="90"/>
      <c r="C17" s="109"/>
      <c r="D17" s="109"/>
      <c r="E17" s="109"/>
      <c r="F17" s="109"/>
      <c r="G17" s="109"/>
      <c r="H17" s="109"/>
      <c r="I17" s="109"/>
      <c r="J17" s="109"/>
      <c r="K17" s="109"/>
      <c r="L17" s="109"/>
      <c r="M17" s="109"/>
      <c r="N17" s="109"/>
      <c r="O17" s="109"/>
    </row>
    <row r="18" spans="2:15" ht="15" customHeight="1" x14ac:dyDescent="0.35">
      <c r="B18" s="90"/>
      <c r="C18" s="109"/>
      <c r="D18" s="109"/>
      <c r="E18" s="109"/>
      <c r="F18" s="109"/>
      <c r="G18" s="109"/>
      <c r="H18" s="109"/>
      <c r="I18" s="109"/>
      <c r="J18" s="109"/>
      <c r="K18" s="109"/>
      <c r="L18" s="109"/>
      <c r="M18" s="109"/>
      <c r="N18" s="109"/>
      <c r="O18" s="109"/>
    </row>
    <row r="19" spans="2:15" ht="15" customHeight="1" x14ac:dyDescent="0.35">
      <c r="B19" s="90"/>
      <c r="C19" s="109"/>
      <c r="D19" s="109"/>
      <c r="E19" s="109"/>
      <c r="F19" s="109"/>
      <c r="G19" s="109"/>
      <c r="H19" s="109"/>
      <c r="I19" s="109"/>
      <c r="J19" s="109"/>
      <c r="K19" s="109"/>
      <c r="L19" s="109"/>
      <c r="M19" s="109"/>
      <c r="N19" s="109"/>
      <c r="O19" s="109"/>
    </row>
    <row r="20" spans="2:15" ht="15" customHeight="1" x14ac:dyDescent="0.35">
      <c r="B20" s="90"/>
      <c r="C20" s="109"/>
      <c r="D20" s="109"/>
      <c r="E20" s="109"/>
      <c r="F20" s="109"/>
      <c r="G20" s="109"/>
      <c r="H20" s="109"/>
      <c r="I20" s="109"/>
      <c r="J20" s="109"/>
      <c r="K20" s="109"/>
      <c r="L20" s="109"/>
      <c r="M20" s="109"/>
      <c r="N20" s="109"/>
      <c r="O20" s="109"/>
    </row>
    <row r="21" spans="2:15" ht="15" customHeight="1" x14ac:dyDescent="0.35">
      <c r="B21" s="90"/>
      <c r="C21" s="109"/>
      <c r="D21" s="109"/>
      <c r="E21" s="109"/>
      <c r="F21" s="109"/>
      <c r="G21" s="109"/>
      <c r="H21" s="109"/>
      <c r="I21" s="109"/>
      <c r="J21" s="109"/>
      <c r="K21" s="109"/>
      <c r="L21" s="109"/>
      <c r="M21" s="109"/>
      <c r="N21" s="109"/>
      <c r="O21" s="109"/>
    </row>
    <row r="22" spans="2:15" ht="15" customHeight="1" x14ac:dyDescent="0.35">
      <c r="B22" s="90"/>
      <c r="C22" s="109"/>
      <c r="D22" s="109"/>
      <c r="E22" s="109"/>
      <c r="F22" s="109"/>
      <c r="G22" s="109"/>
      <c r="H22" s="109"/>
      <c r="I22" s="109"/>
      <c r="J22" s="109"/>
      <c r="K22" s="109"/>
      <c r="L22" s="109"/>
      <c r="M22" s="109"/>
      <c r="N22" s="109"/>
      <c r="O22" s="109"/>
    </row>
    <row r="23" spans="2:15" ht="15" customHeight="1" x14ac:dyDescent="0.35">
      <c r="B23" s="90"/>
      <c r="C23" s="109"/>
      <c r="D23" s="109"/>
      <c r="E23" s="109"/>
      <c r="F23" s="109"/>
      <c r="G23" s="109"/>
      <c r="H23" s="109"/>
      <c r="I23" s="109"/>
      <c r="J23" s="109"/>
      <c r="K23" s="109"/>
      <c r="L23" s="109"/>
      <c r="M23" s="109"/>
      <c r="N23" s="109"/>
      <c r="O23" s="109"/>
    </row>
    <row r="24" spans="2:15" ht="15" customHeight="1" x14ac:dyDescent="0.35"/>
    <row r="25" spans="2:15" ht="15" customHeight="1" x14ac:dyDescent="0.35">
      <c r="C25" s="10"/>
    </row>
    <row r="26" spans="2:15" ht="15" customHeight="1" x14ac:dyDescent="0.35"/>
  </sheetData>
  <mergeCells count="4">
    <mergeCell ref="D4:F4"/>
    <mergeCell ref="G4:I4"/>
    <mergeCell ref="J4:L4"/>
    <mergeCell ref="M4:O4"/>
  </mergeCells>
  <phoneticPr fontId="3" type="noConversion"/>
  <pageMargins left="0.75" right="0.75" top="1" bottom="1" header="0.5" footer="0.5"/>
  <pageSetup scale="53" orientation="landscape" horizontalDpi="300" verticalDpi="300" r:id="rId1"/>
  <headerFooter alignWithMargins="0"/>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500-000001000000}">
          <x14:formula1>
            <xm:f>'DropDown References'!$B$3:$B$4</xm:f>
          </x14:formula1>
          <xm:sqref>C6:C23</xm:sqref>
        </x14:dataValidation>
        <x14:dataValidation type="list" allowBlank="1" showInputMessage="1" showErrorMessage="1" xr:uid="{00000000-0002-0000-0500-000002000000}">
          <x14:formula1>
            <xm:f>'DropDown References'!$B$7:$B$9</xm:f>
          </x14:formula1>
          <xm:sqref>E6:E23 H6:H23 K6:K23 N6:N23</xm:sqref>
        </x14:dataValidation>
        <x14:dataValidation type="list" allowBlank="1" showInputMessage="1" showErrorMessage="1" xr:uid="{57B4E59D-6DE8-4080-BE46-5DE240AEA660}">
          <x14:formula1>
            <xm:f>'FieldTract ID Records'!$B$5:$B$34</xm:f>
          </x14:formula1>
          <xm:sqref>B6:B23</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tabColor theme="4" tint="0.39997558519241921"/>
  </sheetPr>
  <dimension ref="A1:J26"/>
  <sheetViews>
    <sheetView showGridLines="0" topLeftCell="A11" zoomScaleNormal="100" workbookViewId="0">
      <selection activeCell="B19" sqref="B19"/>
    </sheetView>
  </sheetViews>
  <sheetFormatPr defaultColWidth="11.453125" defaultRowHeight="14.5" x14ac:dyDescent="0.35"/>
  <cols>
    <col min="1" max="1" width="3.7265625" style="3" customWidth="1"/>
    <col min="2" max="2" width="47.08984375" style="3" customWidth="1"/>
    <col min="3" max="5" width="15.7265625" style="3" customWidth="1"/>
    <col min="6" max="6" width="17.26953125" style="3" customWidth="1"/>
    <col min="7" max="8" width="15.7265625" style="3" customWidth="1"/>
    <col min="9" max="16384" width="11.453125" style="3"/>
  </cols>
  <sheetData>
    <row r="1" spans="1:10" ht="18.5" x14ac:dyDescent="0.45">
      <c r="A1" s="73" t="s">
        <v>3</v>
      </c>
      <c r="B1" s="85"/>
      <c r="C1" s="85"/>
    </row>
    <row r="2" spans="1:10" ht="18.5" x14ac:dyDescent="0.45">
      <c r="A2" s="85"/>
      <c r="B2" s="85"/>
      <c r="C2" s="85"/>
    </row>
    <row r="3" spans="1:10" ht="15" customHeight="1" x14ac:dyDescent="0.35">
      <c r="B3" s="7"/>
      <c r="C3" s="95"/>
    </row>
    <row r="4" spans="1:10" ht="50.15" customHeight="1" x14ac:dyDescent="0.35">
      <c r="A4" s="268" t="s">
        <v>473</v>
      </c>
      <c r="B4" s="268"/>
      <c r="C4" s="268"/>
      <c r="D4" s="268"/>
      <c r="E4" s="268"/>
      <c r="F4" s="268"/>
      <c r="G4" s="268"/>
      <c r="H4" s="268"/>
      <c r="I4" s="268"/>
    </row>
    <row r="5" spans="1:10" ht="15" customHeight="1" x14ac:dyDescent="0.35"/>
    <row r="6" spans="1:10" s="58" customFormat="1" ht="45" customHeight="1" x14ac:dyDescent="0.35">
      <c r="A6" s="194"/>
      <c r="B6" s="195" t="s">
        <v>518</v>
      </c>
      <c r="C6" s="195" t="s">
        <v>487</v>
      </c>
      <c r="D6" s="195" t="s">
        <v>488</v>
      </c>
      <c r="E6" s="195" t="s">
        <v>489</v>
      </c>
      <c r="F6" s="195" t="s">
        <v>490</v>
      </c>
      <c r="G6" s="195" t="s">
        <v>491</v>
      </c>
      <c r="H6" s="196" t="s">
        <v>474</v>
      </c>
      <c r="I6" s="194"/>
      <c r="J6" s="194"/>
    </row>
    <row r="7" spans="1:10" ht="42" customHeight="1" x14ac:dyDescent="0.35">
      <c r="A7" s="138"/>
      <c r="B7" s="197" t="s">
        <v>492</v>
      </c>
      <c r="C7" s="150"/>
      <c r="D7" s="151"/>
      <c r="E7" s="150"/>
      <c r="F7" s="150"/>
      <c r="G7" s="150"/>
      <c r="H7" s="186" t="s">
        <v>475</v>
      </c>
      <c r="I7" s="138"/>
      <c r="J7" s="138"/>
    </row>
    <row r="8" spans="1:10" ht="42" customHeight="1" x14ac:dyDescent="0.35">
      <c r="A8" s="138"/>
      <c r="B8" s="197" t="s">
        <v>493</v>
      </c>
      <c r="C8" s="150"/>
      <c r="D8" s="151"/>
      <c r="E8" s="150"/>
      <c r="F8" s="151"/>
      <c r="G8" s="150"/>
      <c r="H8" s="186" t="s">
        <v>475</v>
      </c>
      <c r="I8" s="138"/>
      <c r="J8" s="138"/>
    </row>
    <row r="9" spans="1:10" ht="42" customHeight="1" x14ac:dyDescent="0.35">
      <c r="A9" s="138"/>
      <c r="B9" s="197" t="s">
        <v>494</v>
      </c>
      <c r="C9" s="150"/>
      <c r="D9" s="151"/>
      <c r="E9" s="151"/>
      <c r="F9" s="151"/>
      <c r="G9" s="150"/>
      <c r="H9" s="186" t="s">
        <v>475</v>
      </c>
      <c r="I9" s="138"/>
      <c r="J9" s="138"/>
    </row>
    <row r="10" spans="1:10" ht="42" customHeight="1" x14ac:dyDescent="0.35">
      <c r="A10" s="138"/>
      <c r="B10" s="186" t="s">
        <v>476</v>
      </c>
      <c r="C10" s="150"/>
      <c r="D10" s="151"/>
      <c r="E10" s="151"/>
      <c r="F10" s="151"/>
      <c r="G10" s="150"/>
      <c r="H10" s="186" t="s">
        <v>475</v>
      </c>
      <c r="I10" s="138"/>
      <c r="J10" s="138"/>
    </row>
    <row r="11" spans="1:10" ht="42" customHeight="1" x14ac:dyDescent="0.35">
      <c r="A11" s="185"/>
      <c r="B11" s="189" t="s">
        <v>477</v>
      </c>
      <c r="C11" s="189"/>
      <c r="D11" s="189"/>
      <c r="E11" s="189"/>
      <c r="F11" s="189"/>
      <c r="G11" s="189"/>
      <c r="H11" s="186" t="s">
        <v>475</v>
      </c>
      <c r="I11" s="185"/>
      <c r="J11" s="185"/>
    </row>
    <row r="12" spans="1:10" ht="42" customHeight="1" x14ac:dyDescent="0.35">
      <c r="A12" s="185"/>
      <c r="B12" s="186" t="s">
        <v>478</v>
      </c>
      <c r="C12" s="189"/>
      <c r="D12" s="189"/>
      <c r="E12" s="189"/>
      <c r="F12" s="189"/>
      <c r="G12" s="192"/>
      <c r="H12" s="186" t="s">
        <v>475</v>
      </c>
      <c r="I12" s="185"/>
      <c r="J12" s="185"/>
    </row>
    <row r="13" spans="1:10" ht="42" customHeight="1" x14ac:dyDescent="0.35">
      <c r="A13" s="138"/>
      <c r="B13" s="190" t="s">
        <v>479</v>
      </c>
      <c r="C13" s="191" t="s">
        <v>480</v>
      </c>
      <c r="D13" s="191" t="s">
        <v>481</v>
      </c>
      <c r="E13" s="191" t="s">
        <v>482</v>
      </c>
      <c r="F13" s="188" t="s">
        <v>483</v>
      </c>
      <c r="G13" s="188" t="s">
        <v>484</v>
      </c>
      <c r="H13" s="193" t="s">
        <v>474</v>
      </c>
      <c r="I13" s="138"/>
      <c r="J13" s="138"/>
    </row>
    <row r="14" spans="1:10" ht="47.5" customHeight="1" x14ac:dyDescent="0.35">
      <c r="A14" s="185"/>
      <c r="B14" s="186" t="s">
        <v>485</v>
      </c>
      <c r="C14" s="189"/>
      <c r="D14" s="189"/>
      <c r="E14" s="189"/>
      <c r="F14" s="189"/>
      <c r="G14" s="192"/>
      <c r="H14" s="187" t="s">
        <v>475</v>
      </c>
      <c r="I14" s="185"/>
      <c r="J14" s="185"/>
    </row>
    <row r="15" spans="1:10" ht="26.5" customHeight="1" x14ac:dyDescent="0.35">
      <c r="A15" s="138"/>
      <c r="B15" s="269" t="s">
        <v>486</v>
      </c>
      <c r="C15" s="270"/>
      <c r="D15" s="270"/>
      <c r="E15" s="270"/>
      <c r="F15" s="270"/>
      <c r="G15" s="271"/>
      <c r="H15" s="151"/>
      <c r="I15" s="138"/>
      <c r="J15" s="138"/>
    </row>
    <row r="17" spans="2:2" x14ac:dyDescent="0.35">
      <c r="B17" s="198" t="s">
        <v>495</v>
      </c>
    </row>
    <row r="18" spans="2:2" ht="15" customHeight="1" x14ac:dyDescent="0.35">
      <c r="B18" s="198" t="s">
        <v>496</v>
      </c>
    </row>
    <row r="19" spans="2:2" x14ac:dyDescent="0.35">
      <c r="B19" s="198" t="s">
        <v>497</v>
      </c>
    </row>
    <row r="20" spans="2:2" x14ac:dyDescent="0.35">
      <c r="B20" s="198" t="s">
        <v>498</v>
      </c>
    </row>
    <row r="21" spans="2:2" x14ac:dyDescent="0.35">
      <c r="B21" s="198" t="s">
        <v>499</v>
      </c>
    </row>
    <row r="22" spans="2:2" x14ac:dyDescent="0.35">
      <c r="B22" s="198" t="s">
        <v>500</v>
      </c>
    </row>
    <row r="23" spans="2:2" x14ac:dyDescent="0.35">
      <c r="B23" s="198" t="s">
        <v>501</v>
      </c>
    </row>
    <row r="24" spans="2:2" x14ac:dyDescent="0.35">
      <c r="B24" s="198" t="s">
        <v>502</v>
      </c>
    </row>
    <row r="25" spans="2:2" ht="15" customHeight="1" x14ac:dyDescent="0.35">
      <c r="B25" s="198" t="s">
        <v>503</v>
      </c>
    </row>
    <row r="26" spans="2:2" x14ac:dyDescent="0.35">
      <c r="B26" s="198" t="s">
        <v>504</v>
      </c>
    </row>
  </sheetData>
  <mergeCells count="2">
    <mergeCell ref="A4:I4"/>
    <mergeCell ref="B15:G15"/>
  </mergeCells>
  <phoneticPr fontId="3" type="noConversion"/>
  <pageMargins left="0.75" right="0.75" top="1" bottom="1" header="0.5" footer="0.5"/>
  <pageSetup scale="71" orientation="landscape" horizontalDpi="300" verticalDpi="300" r:id="rId1"/>
  <headerFooter alignWithMargins="0"/>
  <colBreaks count="1" manualBreakCount="1">
    <brk id="8" max="1048575" man="1"/>
  </colBreaks>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6AEAC-0FC6-4A98-926B-52197903DCB8}">
  <sheetPr codeName="Sheet7">
    <tabColor theme="3" tint="0.59999389629810485"/>
  </sheetPr>
  <dimension ref="A1:I14"/>
  <sheetViews>
    <sheetView workbookViewId="0">
      <selection activeCell="B11" sqref="B11"/>
    </sheetView>
  </sheetViews>
  <sheetFormatPr defaultColWidth="8.7265625" defaultRowHeight="14.5" x14ac:dyDescent="0.35"/>
  <cols>
    <col min="1" max="1" width="3.7265625" style="3" customWidth="1"/>
    <col min="2" max="10" width="8.7265625" style="3"/>
    <col min="11" max="11" width="3.7265625" style="3" customWidth="1"/>
    <col min="12" max="16384" width="8.7265625" style="3"/>
  </cols>
  <sheetData>
    <row r="1" spans="1:9" ht="18.5" x14ac:dyDescent="0.45">
      <c r="A1" s="73" t="s">
        <v>222</v>
      </c>
      <c r="B1" s="85"/>
      <c r="C1" s="85"/>
    </row>
    <row r="2" spans="1:9" ht="18.5" x14ac:dyDescent="0.45">
      <c r="A2" s="85"/>
      <c r="B2" s="85"/>
      <c r="C2" s="85"/>
    </row>
    <row r="3" spans="1:9" ht="15" customHeight="1" x14ac:dyDescent="0.35">
      <c r="B3" s="7"/>
      <c r="C3" s="95"/>
    </row>
    <row r="4" spans="1:9" ht="18.5" x14ac:dyDescent="0.45">
      <c r="A4" s="85" t="s">
        <v>223</v>
      </c>
      <c r="B4" s="85"/>
      <c r="C4" s="85"/>
      <c r="D4" s="85"/>
      <c r="E4" s="85"/>
      <c r="F4" s="85"/>
      <c r="G4" s="85"/>
      <c r="H4" s="85"/>
      <c r="I4" s="85"/>
    </row>
    <row r="5" spans="1:9" ht="18.5" x14ac:dyDescent="0.45">
      <c r="A5" s="85" t="s">
        <v>224</v>
      </c>
      <c r="B5" s="85"/>
      <c r="C5" s="85"/>
      <c r="D5" s="85"/>
      <c r="E5" s="85"/>
      <c r="F5" s="85"/>
      <c r="G5" s="85"/>
      <c r="H5" s="85"/>
      <c r="I5" s="85"/>
    </row>
    <row r="6" spans="1:9" ht="18.5" x14ac:dyDescent="0.45">
      <c r="A6" s="85" t="s">
        <v>225</v>
      </c>
      <c r="B6" s="85"/>
      <c r="C6" s="85"/>
      <c r="D6" s="85"/>
      <c r="E6" s="85"/>
      <c r="F6" s="85"/>
      <c r="G6" s="85"/>
      <c r="H6" s="85"/>
      <c r="I6" s="85"/>
    </row>
    <row r="7" spans="1:9" ht="18.5" x14ac:dyDescent="0.45">
      <c r="A7" s="85"/>
      <c r="B7" s="85"/>
      <c r="C7" s="85"/>
      <c r="D7" s="85"/>
      <c r="E7" s="85"/>
      <c r="F7" s="85"/>
      <c r="G7" s="85"/>
      <c r="H7" s="85"/>
      <c r="I7" s="85"/>
    </row>
    <row r="8" spans="1:9" ht="18.5" x14ac:dyDescent="0.45">
      <c r="A8" s="85" t="s">
        <v>226</v>
      </c>
      <c r="B8" s="85"/>
      <c r="C8" s="85"/>
      <c r="D8" s="85"/>
      <c r="E8" s="85"/>
      <c r="F8" s="85"/>
      <c r="G8" s="85"/>
      <c r="H8" s="85"/>
      <c r="I8" s="85"/>
    </row>
    <row r="9" spans="1:9" ht="18.5" x14ac:dyDescent="0.45">
      <c r="A9" s="85"/>
      <c r="B9" s="132" t="s">
        <v>227</v>
      </c>
      <c r="C9" s="85"/>
      <c r="D9" s="85"/>
      <c r="E9" s="85"/>
      <c r="F9" s="85"/>
      <c r="H9" s="85" t="s">
        <v>228</v>
      </c>
      <c r="I9" s="85"/>
    </row>
    <row r="10" spans="1:9" ht="18.5" x14ac:dyDescent="0.45">
      <c r="A10" s="85"/>
      <c r="B10" s="85"/>
      <c r="C10" s="85"/>
      <c r="D10" s="85"/>
      <c r="E10" s="85"/>
      <c r="F10" s="85"/>
      <c r="G10" s="85"/>
      <c r="H10" s="85"/>
      <c r="I10" s="85"/>
    </row>
    <row r="11" spans="1:9" ht="18.5" x14ac:dyDescent="0.45">
      <c r="A11" s="85"/>
      <c r="B11" s="132" t="s">
        <v>229</v>
      </c>
      <c r="C11" s="85"/>
      <c r="D11" s="85"/>
      <c r="E11" s="85"/>
      <c r="F11" s="85"/>
      <c r="G11" s="85"/>
      <c r="H11" s="85" t="s">
        <v>230</v>
      </c>
    </row>
    <row r="12" spans="1:9" ht="18.5" x14ac:dyDescent="0.45">
      <c r="A12" s="85"/>
      <c r="B12" s="85"/>
      <c r="C12" s="85"/>
      <c r="D12" s="85"/>
      <c r="E12" s="85"/>
      <c r="F12" s="85"/>
      <c r="G12" s="85"/>
      <c r="H12" s="85"/>
      <c r="I12" s="85"/>
    </row>
    <row r="13" spans="1:9" ht="18.5" x14ac:dyDescent="0.45">
      <c r="A13" s="85"/>
      <c r="B13" s="85"/>
      <c r="C13" s="85"/>
      <c r="D13" s="85"/>
      <c r="E13" s="85"/>
      <c r="F13" s="85"/>
      <c r="G13" s="85"/>
      <c r="H13" s="85"/>
      <c r="I13" s="85"/>
    </row>
    <row r="14" spans="1:9" ht="18.5" x14ac:dyDescent="0.45">
      <c r="A14" s="85"/>
      <c r="B14" s="85"/>
      <c r="C14" s="85"/>
      <c r="D14" s="85"/>
      <c r="E14" s="85"/>
      <c r="F14" s="85"/>
      <c r="G14" s="85"/>
      <c r="H14" s="85"/>
      <c r="I14" s="85"/>
    </row>
  </sheetData>
  <hyperlinks>
    <hyperlink ref="B9" r:id="rId1" xr:uid="{3390996C-3CF0-4A94-AD31-513196EBCD87}"/>
    <hyperlink ref="B11" r:id="rId2" xr:uid="{B3EF52B2-12CF-4417-B321-50CF8CA62B26}"/>
  </hyperlinks>
  <pageMargins left="0.7" right="0.7" top="0.75" bottom="0.75" header="0.3" footer="0.3"/>
  <pageSetup orientation="landscape" horizontalDpi="300" verticalDpi="300" r:id="rId3"/>
  <drawing r:id="rId4"/>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79B34-3E83-442B-AC00-E49AFA463A97}">
  <sheetPr codeName="Sheet32">
    <tabColor theme="3" tint="0.59999389629810485"/>
  </sheetPr>
  <dimension ref="A1:D29"/>
  <sheetViews>
    <sheetView zoomScaleNormal="100" workbookViewId="0"/>
  </sheetViews>
  <sheetFormatPr defaultColWidth="9.1796875" defaultRowHeight="14.5" x14ac:dyDescent="0.35"/>
  <cols>
    <col min="1" max="1" width="3.7265625" style="3" customWidth="1"/>
    <col min="2" max="2" width="45.7265625" style="3" customWidth="1"/>
    <col min="3" max="3" width="60.7265625" style="3" customWidth="1"/>
    <col min="4" max="4" width="30.26953125" style="3" customWidth="1"/>
    <col min="5" max="5" width="3.7265625" style="3" customWidth="1"/>
    <col min="6" max="16384" width="9.1796875" style="3"/>
  </cols>
  <sheetData>
    <row r="1" spans="1:4" ht="18.5" x14ac:dyDescent="0.45">
      <c r="A1" s="73" t="s">
        <v>437</v>
      </c>
      <c r="B1" s="85"/>
      <c r="C1" s="85"/>
    </row>
    <row r="2" spans="1:4" x14ac:dyDescent="0.35">
      <c r="A2" s="3" t="s">
        <v>84</v>
      </c>
    </row>
    <row r="3" spans="1:4" ht="15" customHeight="1" x14ac:dyDescent="0.35">
      <c r="B3" s="7"/>
      <c r="C3" s="95"/>
    </row>
    <row r="4" spans="1:4" ht="15" customHeight="1" x14ac:dyDescent="0.35">
      <c r="B4" s="65" t="s">
        <v>232</v>
      </c>
      <c r="C4" s="65" t="s">
        <v>233</v>
      </c>
      <c r="D4" s="65" t="s">
        <v>234</v>
      </c>
    </row>
    <row r="5" spans="1:4" ht="15" customHeight="1" x14ac:dyDescent="0.35">
      <c r="B5" s="9"/>
      <c r="C5" s="9"/>
      <c r="D5" s="9"/>
    </row>
    <row r="6" spans="1:4" ht="15" customHeight="1" x14ac:dyDescent="0.35">
      <c r="B6" s="9"/>
      <c r="C6" s="9"/>
      <c r="D6" s="9"/>
    </row>
    <row r="7" spans="1:4" ht="15" customHeight="1" x14ac:dyDescent="0.35">
      <c r="B7" s="9"/>
      <c r="C7" s="9"/>
      <c r="D7" s="9"/>
    </row>
    <row r="8" spans="1:4" ht="15" customHeight="1" x14ac:dyDescent="0.35">
      <c r="B8" s="9"/>
      <c r="C8" s="9"/>
      <c r="D8" s="9"/>
    </row>
    <row r="9" spans="1:4" ht="15" customHeight="1" x14ac:dyDescent="0.35">
      <c r="B9" s="9"/>
      <c r="C9" s="9"/>
      <c r="D9" s="9"/>
    </row>
    <row r="10" spans="1:4" ht="15" customHeight="1" x14ac:dyDescent="0.35">
      <c r="B10" s="9"/>
      <c r="C10" s="9"/>
      <c r="D10" s="9"/>
    </row>
    <row r="11" spans="1:4" ht="15" customHeight="1" x14ac:dyDescent="0.35">
      <c r="B11" s="9"/>
      <c r="C11" s="9"/>
      <c r="D11" s="9"/>
    </row>
    <row r="12" spans="1:4" ht="15" customHeight="1" x14ac:dyDescent="0.35">
      <c r="B12" s="9"/>
      <c r="C12" s="9"/>
      <c r="D12" s="9"/>
    </row>
    <row r="13" spans="1:4" ht="15" customHeight="1" x14ac:dyDescent="0.35">
      <c r="B13" s="9"/>
      <c r="C13" s="9"/>
      <c r="D13" s="9"/>
    </row>
    <row r="14" spans="1:4" ht="15" customHeight="1" x14ac:dyDescent="0.35">
      <c r="B14" s="9"/>
      <c r="C14" s="9"/>
      <c r="D14" s="9"/>
    </row>
    <row r="15" spans="1:4" ht="15" customHeight="1" x14ac:dyDescent="0.35">
      <c r="B15" s="9"/>
      <c r="C15" s="9"/>
      <c r="D15" s="9"/>
    </row>
    <row r="16" spans="1:4" ht="15" customHeight="1" x14ac:dyDescent="0.35">
      <c r="B16" s="9"/>
      <c r="C16" s="9"/>
      <c r="D16" s="9"/>
    </row>
    <row r="17" spans="2:4" ht="15" customHeight="1" x14ac:dyDescent="0.35">
      <c r="B17" s="9"/>
      <c r="C17" s="9"/>
      <c r="D17" s="9"/>
    </row>
    <row r="18" spans="2:4" ht="15" customHeight="1" x14ac:dyDescent="0.35">
      <c r="B18" s="9"/>
      <c r="C18" s="9"/>
      <c r="D18" s="9"/>
    </row>
    <row r="19" spans="2:4" ht="15" customHeight="1" x14ac:dyDescent="0.35">
      <c r="B19" s="9"/>
      <c r="C19" s="9"/>
      <c r="D19" s="9"/>
    </row>
    <row r="20" spans="2:4" ht="15" customHeight="1" x14ac:dyDescent="0.35">
      <c r="B20" s="9"/>
      <c r="C20" s="9"/>
      <c r="D20" s="9"/>
    </row>
    <row r="21" spans="2:4" ht="15" customHeight="1" x14ac:dyDescent="0.35">
      <c r="B21" s="9"/>
      <c r="C21" s="9"/>
      <c r="D21" s="9"/>
    </row>
    <row r="22" spans="2:4" ht="15" customHeight="1" x14ac:dyDescent="0.35">
      <c r="B22" s="9"/>
      <c r="C22" s="9"/>
      <c r="D22" s="9"/>
    </row>
    <row r="23" spans="2:4" ht="15" customHeight="1" x14ac:dyDescent="0.35">
      <c r="B23" s="9"/>
      <c r="C23" s="9"/>
      <c r="D23" s="9"/>
    </row>
    <row r="24" spans="2:4" ht="15" customHeight="1" x14ac:dyDescent="0.35">
      <c r="B24" s="9"/>
      <c r="C24" s="9"/>
      <c r="D24" s="9"/>
    </row>
    <row r="25" spans="2:4" ht="15" customHeight="1" x14ac:dyDescent="0.35">
      <c r="B25" s="9"/>
      <c r="C25" s="9"/>
      <c r="D25" s="9"/>
    </row>
    <row r="26" spans="2:4" ht="15" customHeight="1" x14ac:dyDescent="0.35">
      <c r="B26" s="9"/>
      <c r="C26" s="9"/>
      <c r="D26" s="9"/>
    </row>
    <row r="27" spans="2:4" ht="15" customHeight="1" x14ac:dyDescent="0.35"/>
    <row r="28" spans="2:4" ht="15" customHeight="1" x14ac:dyDescent="0.35"/>
    <row r="29" spans="2:4" ht="15" customHeight="1" x14ac:dyDescent="0.35"/>
  </sheetData>
  <dataValidations count="1">
    <dataValidation type="list" allowBlank="1" showInputMessage="1" showErrorMessage="1" sqref="B5:B26" xr:uid="{44BE3B0B-09A6-4371-9913-DB668271A98B}">
      <formula1>#REF!</formula1>
    </dataValidation>
  </dataValidations>
  <pageMargins left="0.7" right="0.7" top="0.75" bottom="0.75" header="0.3" footer="0.3"/>
  <pageSetup orientation="landscape" horizontalDpi="300" verticalDpi="30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A3792-8ACC-4EE4-AAC6-BAC529CDFEDB}">
  <sheetPr codeName="Sheet33">
    <tabColor theme="3" tint="0.59999389629810485"/>
  </sheetPr>
  <dimension ref="A1:F31"/>
  <sheetViews>
    <sheetView zoomScaleNormal="100" workbookViewId="0">
      <selection activeCell="F4" sqref="F4"/>
    </sheetView>
  </sheetViews>
  <sheetFormatPr defaultColWidth="9.1796875" defaultRowHeight="14.5" x14ac:dyDescent="0.35"/>
  <cols>
    <col min="1" max="1" width="3.7265625" style="3" customWidth="1"/>
    <col min="2" max="4" width="30.26953125" style="3" customWidth="1"/>
    <col min="5" max="5" width="35.7265625" style="3" customWidth="1"/>
    <col min="6" max="6" width="36.1796875" style="3" customWidth="1"/>
    <col min="7" max="7" width="3.7265625" style="3" customWidth="1"/>
    <col min="8" max="16384" width="9.1796875" style="3"/>
  </cols>
  <sheetData>
    <row r="1" spans="1:6" ht="18.5" x14ac:dyDescent="0.45">
      <c r="A1" s="73" t="s">
        <v>439</v>
      </c>
      <c r="B1" s="85"/>
      <c r="C1" s="85"/>
    </row>
    <row r="2" spans="1:6" x14ac:dyDescent="0.35">
      <c r="A2" s="3" t="s">
        <v>84</v>
      </c>
    </row>
    <row r="3" spans="1:6" ht="15" customHeight="1" x14ac:dyDescent="0.35">
      <c r="B3" s="7"/>
      <c r="C3" s="95"/>
    </row>
    <row r="4" spans="1:6" ht="29.5" customHeight="1" x14ac:dyDescent="0.35">
      <c r="B4" s="65" t="s">
        <v>235</v>
      </c>
      <c r="C4" s="65" t="s">
        <v>505</v>
      </c>
      <c r="D4" s="65" t="s">
        <v>236</v>
      </c>
      <c r="E4" s="65" t="s">
        <v>237</v>
      </c>
      <c r="F4" s="65" t="s">
        <v>238</v>
      </c>
    </row>
    <row r="5" spans="1:6" ht="15" customHeight="1" x14ac:dyDescent="0.35">
      <c r="B5" s="9"/>
      <c r="C5" s="68"/>
      <c r="D5" s="9"/>
      <c r="E5" s="9"/>
      <c r="F5" s="9"/>
    </row>
    <row r="6" spans="1:6" ht="15" customHeight="1" x14ac:dyDescent="0.35">
      <c r="B6" s="9"/>
      <c r="C6" s="68"/>
      <c r="D6" s="9"/>
      <c r="E6" s="9"/>
      <c r="F6" s="9"/>
    </row>
    <row r="7" spans="1:6" ht="15" customHeight="1" x14ac:dyDescent="0.35">
      <c r="B7" s="9"/>
      <c r="C7" s="68"/>
      <c r="D7" s="9"/>
      <c r="E7" s="9"/>
      <c r="F7" s="9"/>
    </row>
    <row r="8" spans="1:6" ht="15" customHeight="1" x14ac:dyDescent="0.35">
      <c r="B8" s="9"/>
      <c r="C8" s="68"/>
      <c r="D8" s="9"/>
      <c r="E8" s="9"/>
      <c r="F8" s="9"/>
    </row>
    <row r="9" spans="1:6" ht="15" customHeight="1" x14ac:dyDescent="0.35">
      <c r="B9" s="9"/>
      <c r="C9" s="68"/>
      <c r="D9" s="9"/>
      <c r="E9" s="9"/>
      <c r="F9" s="9"/>
    </row>
    <row r="10" spans="1:6" ht="15" customHeight="1" x14ac:dyDescent="0.35">
      <c r="B10" s="9"/>
      <c r="C10" s="68"/>
      <c r="D10" s="9"/>
      <c r="E10" s="9"/>
      <c r="F10" s="9"/>
    </row>
    <row r="11" spans="1:6" ht="15" customHeight="1" x14ac:dyDescent="0.35">
      <c r="B11" s="9"/>
      <c r="C11" s="68"/>
      <c r="D11" s="9"/>
      <c r="E11" s="9"/>
      <c r="F11" s="9"/>
    </row>
    <row r="12" spans="1:6" ht="15" customHeight="1" x14ac:dyDescent="0.35">
      <c r="B12" s="9"/>
      <c r="C12" s="68"/>
      <c r="D12" s="9"/>
      <c r="E12" s="9"/>
      <c r="F12" s="9"/>
    </row>
    <row r="13" spans="1:6" ht="15" customHeight="1" x14ac:dyDescent="0.35">
      <c r="B13" s="9"/>
      <c r="C13" s="68"/>
      <c r="D13" s="9"/>
      <c r="E13" s="9"/>
      <c r="F13" s="9"/>
    </row>
    <row r="14" spans="1:6" ht="15" customHeight="1" x14ac:dyDescent="0.35">
      <c r="B14" s="9"/>
      <c r="C14" s="68"/>
      <c r="D14" s="9"/>
      <c r="E14" s="9"/>
      <c r="F14" s="9"/>
    </row>
    <row r="15" spans="1:6" ht="15" customHeight="1" x14ac:dyDescent="0.35">
      <c r="B15" s="9"/>
      <c r="C15" s="68"/>
      <c r="D15" s="9"/>
      <c r="E15" s="9"/>
      <c r="F15" s="9"/>
    </row>
    <row r="16" spans="1:6" ht="15" customHeight="1" x14ac:dyDescent="0.35">
      <c r="B16" s="9"/>
      <c r="C16" s="68"/>
      <c r="D16" s="9"/>
      <c r="E16" s="9"/>
      <c r="F16" s="9"/>
    </row>
    <row r="17" spans="2:6" ht="15" customHeight="1" x14ac:dyDescent="0.35">
      <c r="B17" s="9"/>
      <c r="C17" s="68"/>
      <c r="D17" s="9"/>
      <c r="E17" s="9"/>
      <c r="F17" s="9"/>
    </row>
    <row r="18" spans="2:6" ht="15" customHeight="1" x14ac:dyDescent="0.35">
      <c r="B18" s="9"/>
      <c r="C18" s="68"/>
      <c r="D18" s="9"/>
      <c r="E18" s="9"/>
      <c r="F18" s="9"/>
    </row>
    <row r="19" spans="2:6" ht="15" customHeight="1" x14ac:dyDescent="0.35">
      <c r="B19" s="9"/>
      <c r="C19" s="68"/>
      <c r="D19" s="9"/>
      <c r="E19" s="9"/>
      <c r="F19" s="9"/>
    </row>
    <row r="20" spans="2:6" ht="15" customHeight="1" x14ac:dyDescent="0.35">
      <c r="B20" s="9"/>
      <c r="C20" s="68"/>
      <c r="D20" s="9"/>
      <c r="E20" s="9"/>
      <c r="F20" s="9"/>
    </row>
    <row r="21" spans="2:6" ht="15" customHeight="1" x14ac:dyDescent="0.35">
      <c r="B21" s="9"/>
      <c r="C21" s="68"/>
      <c r="D21" s="9"/>
      <c r="E21" s="9"/>
      <c r="F21" s="9"/>
    </row>
    <row r="22" spans="2:6" ht="15" customHeight="1" x14ac:dyDescent="0.35">
      <c r="B22" s="9"/>
      <c r="C22" s="68"/>
      <c r="D22" s="9"/>
      <c r="E22" s="9"/>
      <c r="F22" s="9"/>
    </row>
    <row r="23" spans="2:6" ht="15" customHeight="1" x14ac:dyDescent="0.35">
      <c r="B23" s="9"/>
      <c r="C23" s="68"/>
      <c r="D23" s="9"/>
      <c r="E23" s="9"/>
      <c r="F23" s="9"/>
    </row>
    <row r="24" spans="2:6" ht="15" customHeight="1" x14ac:dyDescent="0.35">
      <c r="B24" s="9"/>
      <c r="C24" s="68"/>
      <c r="D24" s="9"/>
      <c r="E24" s="9"/>
      <c r="F24" s="9"/>
    </row>
    <row r="25" spans="2:6" ht="15" customHeight="1" x14ac:dyDescent="0.35">
      <c r="B25" s="9"/>
      <c r="C25" s="68"/>
      <c r="D25" s="9"/>
      <c r="E25" s="9"/>
      <c r="F25" s="9"/>
    </row>
    <row r="26" spans="2:6" ht="15" customHeight="1" x14ac:dyDescent="0.35">
      <c r="B26" s="9"/>
      <c r="C26" s="68"/>
      <c r="D26" s="9"/>
      <c r="E26" s="9"/>
      <c r="F26" s="9"/>
    </row>
    <row r="27" spans="2:6" ht="15" customHeight="1" x14ac:dyDescent="0.35"/>
    <row r="28" spans="2:6" ht="15" customHeight="1" x14ac:dyDescent="0.35"/>
    <row r="29" spans="2:6" ht="15" customHeight="1" x14ac:dyDescent="0.35"/>
    <row r="30" spans="2:6" ht="15" customHeight="1" x14ac:dyDescent="0.35"/>
    <row r="31" spans="2:6" ht="15" customHeight="1" x14ac:dyDescent="0.35"/>
  </sheetData>
  <dataValidations count="1">
    <dataValidation type="list" allowBlank="1" showInputMessage="1" showErrorMessage="1" sqref="B5:B26" xr:uid="{5C2E468F-7492-4D23-B5FD-DC1C41A622E3}">
      <formula1>#REF!</formula1>
    </dataValidation>
  </dataValidations>
  <pageMargins left="0.7" right="0.7" top="0.75" bottom="0.75" header="0.3" footer="0.3"/>
  <pageSetup scale="73" orientation="landscape" horizontalDpi="300" verticalDpi="300" r:id="rId1"/>
  <colBreaks count="1" manualBreakCount="1">
    <brk id="6" max="1048575" man="1"/>
  </col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D85FBDF-62F9-4A09-B920-BAB4E3BCDB91}">
          <x14:formula1>
            <xm:f>'DropDown References'!$B$3:$B$4</xm:f>
          </x14:formula1>
          <xm:sqref>D5:D26</xm:sqref>
        </x14:dataValidation>
      </x14:dataValidations>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D654C-7A2E-485C-BAC1-3A8582035A15}">
  <sheetPr codeName="Sheet34">
    <tabColor theme="4" tint="-0.249977111117893"/>
  </sheetPr>
  <dimension ref="A1:C34"/>
  <sheetViews>
    <sheetView zoomScaleNormal="100" workbookViewId="0">
      <selection activeCell="B4" sqref="B4"/>
    </sheetView>
  </sheetViews>
  <sheetFormatPr defaultColWidth="8.7265625" defaultRowHeight="14.5" x14ac:dyDescent="0.35"/>
  <cols>
    <col min="1" max="1" width="3.7265625" style="3" customWidth="1"/>
    <col min="2" max="2" width="111.36328125" style="3" customWidth="1"/>
    <col min="3" max="4" width="8.7265625" style="3"/>
    <col min="5" max="5" width="11.81640625" style="3" customWidth="1"/>
    <col min="6" max="6" width="5.7265625" style="3" customWidth="1"/>
    <col min="7" max="12" width="8.7265625" style="3"/>
    <col min="13" max="13" width="3.7265625" style="3" customWidth="1"/>
    <col min="14" max="16384" width="8.7265625" style="3"/>
  </cols>
  <sheetData>
    <row r="1" spans="1:3" ht="18.5" x14ac:dyDescent="0.45">
      <c r="A1" s="73" t="s">
        <v>22</v>
      </c>
      <c r="B1" s="85"/>
      <c r="C1" s="85"/>
    </row>
    <row r="3" spans="1:3" x14ac:dyDescent="0.35">
      <c r="B3" s="6" t="s">
        <v>239</v>
      </c>
    </row>
    <row r="4" spans="1:3" x14ac:dyDescent="0.35">
      <c r="B4" s="132" t="s">
        <v>506</v>
      </c>
    </row>
    <row r="17" s="3" customFormat="1" x14ac:dyDescent="0.35"/>
    <row r="18" s="3" customFormat="1" x14ac:dyDescent="0.35"/>
    <row r="19" s="3" customFormat="1" x14ac:dyDescent="0.35"/>
    <row r="20" s="3" customFormat="1" x14ac:dyDescent="0.35"/>
    <row r="21" s="3" customFormat="1" x14ac:dyDescent="0.35"/>
    <row r="22" s="3" customFormat="1" x14ac:dyDescent="0.35"/>
    <row r="23" s="3" customFormat="1" x14ac:dyDescent="0.35"/>
    <row r="24" s="3" customFormat="1" x14ac:dyDescent="0.35"/>
    <row r="25" s="3" customFormat="1" x14ac:dyDescent="0.35"/>
    <row r="26" s="3" customFormat="1" x14ac:dyDescent="0.35"/>
    <row r="27" s="3" customFormat="1" x14ac:dyDescent="0.35"/>
    <row r="28" s="3" customFormat="1" x14ac:dyDescent="0.35"/>
    <row r="29" s="3" customFormat="1" x14ac:dyDescent="0.35"/>
    <row r="30" s="3" customFormat="1" x14ac:dyDescent="0.35"/>
    <row r="31" s="3" customFormat="1" x14ac:dyDescent="0.35"/>
    <row r="32" s="3" customFormat="1" x14ac:dyDescent="0.35"/>
    <row r="33" s="3" customFormat="1" x14ac:dyDescent="0.35"/>
    <row r="34" s="3" customFormat="1" x14ac:dyDescent="0.35"/>
  </sheetData>
  <hyperlinks>
    <hyperlink ref="B4" r:id="rId1" xr:uid="{C623B34F-77F9-4385-A9A7-7C5245961AAD}"/>
  </hyperlinks>
  <pageMargins left="0.7" right="0.7" top="0.75" bottom="0.75" header="0.3" footer="0.3"/>
  <pageSetup orientation="portrait" horizontalDpi="300" verticalDpi="300" r:id="rId2"/>
  <drawing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7769D-1DBC-46E0-88EE-479CC675C276}">
  <sheetPr codeName="Sheet35">
    <tabColor theme="4" tint="-0.249977111117893"/>
  </sheetPr>
  <dimension ref="A1:H6"/>
  <sheetViews>
    <sheetView zoomScaleNormal="100" workbookViewId="0">
      <selection activeCell="B4" sqref="B4"/>
    </sheetView>
  </sheetViews>
  <sheetFormatPr defaultColWidth="9.1796875" defaultRowHeight="15.5" x14ac:dyDescent="0.35"/>
  <cols>
    <col min="1" max="1" width="3.7265625" style="112" customWidth="1"/>
    <col min="2" max="2" width="92.453125" style="112" customWidth="1"/>
    <col min="3" max="3" width="9.1796875" style="112" customWidth="1"/>
    <col min="4" max="4" width="9.1796875" style="112"/>
    <col min="5" max="5" width="13" style="112" customWidth="1"/>
    <col min="6" max="6" width="10.26953125" style="112" customWidth="1"/>
    <col min="7" max="7" width="9.1796875" style="112"/>
    <col min="8" max="8" width="12.26953125" style="112" customWidth="1"/>
    <col min="9" max="9" width="15.7265625" style="112" customWidth="1"/>
    <col min="10" max="10" width="20.54296875" style="112" customWidth="1"/>
    <col min="11" max="16384" width="9.1796875" style="112"/>
  </cols>
  <sheetData>
    <row r="1" spans="1:8" s="85" customFormat="1" ht="18.5" x14ac:dyDescent="0.45">
      <c r="A1" s="73" t="s">
        <v>231</v>
      </c>
    </row>
    <row r="2" spans="1:8" s="85" customFormat="1" ht="18.5" x14ac:dyDescent="0.45"/>
    <row r="3" spans="1:8" x14ac:dyDescent="0.35">
      <c r="B3" s="6" t="s">
        <v>239</v>
      </c>
    </row>
    <row r="4" spans="1:8" x14ac:dyDescent="0.35">
      <c r="B4" s="132" t="s">
        <v>441</v>
      </c>
      <c r="D4" s="3"/>
      <c r="E4" s="3"/>
      <c r="F4" s="3"/>
      <c r="G4" s="3"/>
      <c r="H4" s="3"/>
    </row>
    <row r="5" spans="1:8" x14ac:dyDescent="0.35">
      <c r="B5" s="3"/>
      <c r="D5" s="3"/>
      <c r="E5" s="3"/>
      <c r="F5" s="3"/>
      <c r="G5" s="3"/>
      <c r="H5" s="3"/>
    </row>
    <row r="6" spans="1:8" x14ac:dyDescent="0.35">
      <c r="B6" s="3"/>
      <c r="C6" s="3"/>
      <c r="D6" s="3"/>
      <c r="E6" s="3"/>
      <c r="F6" s="3"/>
      <c r="G6" s="3"/>
      <c r="H6" s="3"/>
    </row>
  </sheetData>
  <hyperlinks>
    <hyperlink ref="B4" r:id="rId1" xr:uid="{77D959BD-E8F9-46E6-B965-B30C0642313D}"/>
  </hyperlinks>
  <pageMargins left="0.7" right="0.7" top="0.75" bottom="0.75" header="0.3" footer="0.3"/>
  <pageSetup scale="56" orientation="landscape" r:id="rId2"/>
  <colBreaks count="1" manualBreakCount="1">
    <brk id="14" max="1048575" man="1"/>
  </colBreaks>
  <drawing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5E681-B85F-4B1F-97A6-81339B1C84DB}">
  <sheetPr codeName="Sheet22">
    <tabColor rgb="FFFF0000"/>
  </sheetPr>
  <dimension ref="A1:C13"/>
  <sheetViews>
    <sheetView workbookViewId="0">
      <selection activeCell="A8" sqref="A8"/>
    </sheetView>
  </sheetViews>
  <sheetFormatPr defaultColWidth="8.7265625" defaultRowHeight="14.5" x14ac:dyDescent="0.35"/>
  <cols>
    <col min="1" max="1" width="3.7265625" style="3" customWidth="1"/>
    <col min="2" max="16384" width="8.7265625" style="3"/>
  </cols>
  <sheetData>
    <row r="1" spans="1:3" ht="18.5" x14ac:dyDescent="0.45">
      <c r="A1" s="73" t="s">
        <v>240</v>
      </c>
      <c r="B1" s="85"/>
      <c r="C1" s="85"/>
    </row>
    <row r="2" spans="1:3" ht="18.5" x14ac:dyDescent="0.45">
      <c r="A2" s="85"/>
      <c r="B2" s="85"/>
      <c r="C2" s="85"/>
    </row>
    <row r="3" spans="1:3" ht="15" customHeight="1" x14ac:dyDescent="0.35">
      <c r="B3" s="7"/>
      <c r="C3" s="95"/>
    </row>
    <row r="4" spans="1:3" s="85" customFormat="1" ht="18.5" x14ac:dyDescent="0.45">
      <c r="A4" s="85" t="s">
        <v>224</v>
      </c>
    </row>
    <row r="5" spans="1:3" s="85" customFormat="1" ht="18.5" x14ac:dyDescent="0.45">
      <c r="A5" s="85" t="s">
        <v>225</v>
      </c>
    </row>
    <row r="6" spans="1:3" s="85" customFormat="1" ht="18.5" x14ac:dyDescent="0.45"/>
    <row r="7" spans="1:3" s="85" customFormat="1" ht="18.5" x14ac:dyDescent="0.45">
      <c r="A7" s="85" t="s">
        <v>241</v>
      </c>
    </row>
    <row r="8" spans="1:3" s="85" customFormat="1" ht="18.75" customHeight="1" x14ac:dyDescent="0.45">
      <c r="A8" s="113" t="s">
        <v>242</v>
      </c>
    </row>
    <row r="9" spans="1:3" s="85" customFormat="1" ht="18.5" x14ac:dyDescent="0.45"/>
    <row r="10" spans="1:3" s="85" customFormat="1" ht="18.5" x14ac:dyDescent="0.45"/>
    <row r="11" spans="1:3" s="85" customFormat="1" ht="18.5" x14ac:dyDescent="0.45"/>
    <row r="12" spans="1:3" s="85" customFormat="1" ht="18.5" x14ac:dyDescent="0.45"/>
    <row r="13" spans="1:3" s="85" customFormat="1" ht="18.5" x14ac:dyDescent="0.45"/>
  </sheetData>
  <hyperlinks>
    <hyperlink ref="A8" r:id="rId1" xr:uid="{A6828223-00F5-4DFB-AA2E-C5FBA78E1AF8}"/>
  </hyperlinks>
  <pageMargins left="0.7" right="0.7" top="0.75" bottom="0.75" header="0.3" footer="0.3"/>
  <drawing r:id="rId2"/>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CF4C0-99AE-4EAF-B9BC-909FA108E0EC}">
  <sheetPr codeName="Sheet36">
    <tabColor rgb="FFFF0000"/>
  </sheetPr>
  <dimension ref="A1:E17"/>
  <sheetViews>
    <sheetView zoomScaleNormal="100" workbookViewId="0"/>
  </sheetViews>
  <sheetFormatPr defaultColWidth="9.1796875" defaultRowHeight="14.5" x14ac:dyDescent="0.35"/>
  <cols>
    <col min="1" max="1" width="5.7265625" style="3" customWidth="1"/>
    <col min="2" max="4" width="25.1796875" style="3" customWidth="1"/>
    <col min="5" max="5" width="36.26953125" style="3" customWidth="1"/>
    <col min="6" max="6" width="5.7265625" style="3" customWidth="1"/>
    <col min="7" max="16384" width="9.1796875" style="3"/>
  </cols>
  <sheetData>
    <row r="1" spans="1:5" ht="18.5" x14ac:dyDescent="0.45">
      <c r="A1" s="73" t="s">
        <v>30</v>
      </c>
      <c r="B1" s="85"/>
      <c r="C1" s="85"/>
    </row>
    <row r="2" spans="1:5" x14ac:dyDescent="0.35">
      <c r="A2" s="3" t="s">
        <v>84</v>
      </c>
    </row>
    <row r="3" spans="1:5" ht="15" customHeight="1" x14ac:dyDescent="0.35">
      <c r="B3" s="7"/>
      <c r="C3" s="95"/>
    </row>
    <row r="4" spans="1:5" ht="20.25" customHeight="1" x14ac:dyDescent="0.35">
      <c r="B4" s="65" t="s">
        <v>243</v>
      </c>
      <c r="C4" s="65" t="s">
        <v>244</v>
      </c>
      <c r="D4" s="65" t="s">
        <v>245</v>
      </c>
      <c r="E4" s="65" t="s">
        <v>246</v>
      </c>
    </row>
    <row r="5" spans="1:5" ht="66" customHeight="1" x14ac:dyDescent="0.35">
      <c r="B5" s="9"/>
      <c r="C5" s="9"/>
      <c r="D5" s="9"/>
      <c r="E5" s="9"/>
    </row>
    <row r="6" spans="1:5" ht="66" customHeight="1" x14ac:dyDescent="0.35">
      <c r="B6" s="9"/>
      <c r="C6" s="9"/>
      <c r="D6" s="9"/>
      <c r="E6" s="9"/>
    </row>
    <row r="7" spans="1:5" ht="66" customHeight="1" x14ac:dyDescent="0.35">
      <c r="B7" s="9"/>
      <c r="C7" s="9"/>
      <c r="D7" s="9"/>
      <c r="E7" s="9"/>
    </row>
    <row r="8" spans="1:5" ht="66" customHeight="1" x14ac:dyDescent="0.35">
      <c r="B8" s="9"/>
      <c r="C8" s="9"/>
      <c r="D8" s="9"/>
      <c r="E8" s="9"/>
    </row>
    <row r="9" spans="1:5" ht="66" customHeight="1" x14ac:dyDescent="0.35">
      <c r="B9" s="9"/>
      <c r="C9" s="9"/>
      <c r="D9" s="9"/>
      <c r="E9" s="9"/>
    </row>
    <row r="10" spans="1:5" ht="66" customHeight="1" x14ac:dyDescent="0.35">
      <c r="B10" s="9"/>
      <c r="C10" s="9"/>
      <c r="D10" s="9"/>
      <c r="E10" s="9"/>
    </row>
    <row r="11" spans="1:5" ht="66" customHeight="1" x14ac:dyDescent="0.35">
      <c r="B11" s="9"/>
      <c r="C11" s="9"/>
      <c r="D11" s="9"/>
      <c r="E11" s="9"/>
    </row>
    <row r="12" spans="1:5" ht="66" customHeight="1" x14ac:dyDescent="0.35">
      <c r="B12" s="9"/>
      <c r="C12" s="9"/>
      <c r="D12" s="9"/>
      <c r="E12" s="9"/>
    </row>
    <row r="13" spans="1:5" ht="66" customHeight="1" x14ac:dyDescent="0.35">
      <c r="B13" s="9"/>
      <c r="C13" s="9"/>
      <c r="D13" s="9"/>
      <c r="E13" s="9"/>
    </row>
    <row r="14" spans="1:5" ht="66" customHeight="1" x14ac:dyDescent="0.35">
      <c r="B14" s="9"/>
      <c r="C14" s="9"/>
      <c r="D14" s="9"/>
      <c r="E14" s="9"/>
    </row>
    <row r="15" spans="1:5" ht="66" customHeight="1" x14ac:dyDescent="0.35">
      <c r="B15" s="9"/>
      <c r="C15" s="9"/>
      <c r="D15" s="9"/>
      <c r="E15" s="9"/>
    </row>
    <row r="16" spans="1:5" ht="66" customHeight="1" x14ac:dyDescent="0.35">
      <c r="B16" s="9"/>
      <c r="C16" s="9"/>
      <c r="D16" s="9"/>
      <c r="E16" s="9"/>
    </row>
    <row r="17" spans="2:5" ht="66" customHeight="1" x14ac:dyDescent="0.35">
      <c r="B17" s="9"/>
      <c r="C17" s="9"/>
      <c r="D17" s="9"/>
      <c r="E17" s="9"/>
    </row>
  </sheetData>
  <pageMargins left="0.7" right="0.7" top="0.75" bottom="0.75" header="0.3" footer="0.3"/>
  <pageSetup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70658" r:id="rId4" name="Check Box 2">
              <controlPr defaultSize="0" autoFill="0" autoLine="0" autoPict="0">
                <anchor moveWithCells="1">
                  <from>
                    <xdr:col>4</xdr:col>
                    <xdr:colOff>69850</xdr:colOff>
                    <xdr:row>3</xdr:row>
                    <xdr:rowOff>234950</xdr:rowOff>
                  </from>
                  <to>
                    <xdr:col>4</xdr:col>
                    <xdr:colOff>863600</xdr:colOff>
                    <xdr:row>4</xdr:row>
                    <xdr:rowOff>241300</xdr:rowOff>
                  </to>
                </anchor>
              </controlPr>
            </control>
          </mc:Choice>
        </mc:AlternateContent>
        <mc:AlternateContent xmlns:mc="http://schemas.openxmlformats.org/markup-compatibility/2006">
          <mc:Choice Requires="x14">
            <control shapeId="70659" r:id="rId5" name="Check Box 3">
              <controlPr defaultSize="0" autoFill="0" autoLine="0" autoPict="0">
                <anchor moveWithCells="1">
                  <from>
                    <xdr:col>4</xdr:col>
                    <xdr:colOff>825500</xdr:colOff>
                    <xdr:row>3</xdr:row>
                    <xdr:rowOff>228600</xdr:rowOff>
                  </from>
                  <to>
                    <xdr:col>4</xdr:col>
                    <xdr:colOff>1625600</xdr:colOff>
                    <xdr:row>4</xdr:row>
                    <xdr:rowOff>228600</xdr:rowOff>
                  </to>
                </anchor>
              </controlPr>
            </control>
          </mc:Choice>
        </mc:AlternateContent>
        <mc:AlternateContent xmlns:mc="http://schemas.openxmlformats.org/markup-compatibility/2006">
          <mc:Choice Requires="x14">
            <control shapeId="70660" r:id="rId6" name="Check Box 4">
              <controlPr defaultSize="0" autoFill="0" autoLine="0" autoPict="0">
                <anchor moveWithCells="1">
                  <from>
                    <xdr:col>4</xdr:col>
                    <xdr:colOff>57150</xdr:colOff>
                    <xdr:row>4</xdr:row>
                    <xdr:rowOff>336550</xdr:rowOff>
                  </from>
                  <to>
                    <xdr:col>4</xdr:col>
                    <xdr:colOff>1562100</xdr:colOff>
                    <xdr:row>4</xdr:row>
                    <xdr:rowOff>590550</xdr:rowOff>
                  </to>
                </anchor>
              </controlPr>
            </control>
          </mc:Choice>
        </mc:AlternateContent>
        <mc:AlternateContent xmlns:mc="http://schemas.openxmlformats.org/markup-compatibility/2006">
          <mc:Choice Requires="x14">
            <control shapeId="70661" r:id="rId7" name="Check Box 5">
              <controlPr defaultSize="0" autoFill="0" autoLine="0" autoPict="0">
                <anchor moveWithCells="1">
                  <from>
                    <xdr:col>4</xdr:col>
                    <xdr:colOff>57150</xdr:colOff>
                    <xdr:row>4</xdr:row>
                    <xdr:rowOff>527050</xdr:rowOff>
                  </from>
                  <to>
                    <xdr:col>4</xdr:col>
                    <xdr:colOff>1562100</xdr:colOff>
                    <xdr:row>4</xdr:row>
                    <xdr:rowOff>781050</xdr:rowOff>
                  </to>
                </anchor>
              </controlPr>
            </control>
          </mc:Choice>
        </mc:AlternateContent>
        <mc:AlternateContent xmlns:mc="http://schemas.openxmlformats.org/markup-compatibility/2006">
          <mc:Choice Requires="x14">
            <control shapeId="70670" r:id="rId8" name="Check Box 14">
              <controlPr defaultSize="0" autoFill="0" autoLine="0" autoPict="0">
                <anchor moveWithCells="1">
                  <from>
                    <xdr:col>4</xdr:col>
                    <xdr:colOff>38100</xdr:colOff>
                    <xdr:row>5</xdr:row>
                    <xdr:rowOff>6350</xdr:rowOff>
                  </from>
                  <to>
                    <xdr:col>4</xdr:col>
                    <xdr:colOff>838200</xdr:colOff>
                    <xdr:row>5</xdr:row>
                    <xdr:rowOff>266700</xdr:rowOff>
                  </to>
                </anchor>
              </controlPr>
            </control>
          </mc:Choice>
        </mc:AlternateContent>
        <mc:AlternateContent xmlns:mc="http://schemas.openxmlformats.org/markup-compatibility/2006">
          <mc:Choice Requires="x14">
            <control shapeId="70671" r:id="rId9" name="Check Box 15">
              <controlPr defaultSize="0" autoFill="0" autoLine="0" autoPict="0">
                <anchor moveWithCells="1">
                  <from>
                    <xdr:col>4</xdr:col>
                    <xdr:colOff>800100</xdr:colOff>
                    <xdr:row>5</xdr:row>
                    <xdr:rowOff>0</xdr:rowOff>
                  </from>
                  <to>
                    <xdr:col>4</xdr:col>
                    <xdr:colOff>1593850</xdr:colOff>
                    <xdr:row>5</xdr:row>
                    <xdr:rowOff>260350</xdr:rowOff>
                  </to>
                </anchor>
              </controlPr>
            </control>
          </mc:Choice>
        </mc:AlternateContent>
        <mc:AlternateContent xmlns:mc="http://schemas.openxmlformats.org/markup-compatibility/2006">
          <mc:Choice Requires="x14">
            <control shapeId="70672" r:id="rId10" name="Check Box 16">
              <controlPr defaultSize="0" autoFill="0" autoLine="0" autoPict="0">
                <anchor moveWithCells="1">
                  <from>
                    <xdr:col>4</xdr:col>
                    <xdr:colOff>31750</xdr:colOff>
                    <xdr:row>5</xdr:row>
                    <xdr:rowOff>361950</xdr:rowOff>
                  </from>
                  <to>
                    <xdr:col>4</xdr:col>
                    <xdr:colOff>1536700</xdr:colOff>
                    <xdr:row>5</xdr:row>
                    <xdr:rowOff>615950</xdr:rowOff>
                  </to>
                </anchor>
              </controlPr>
            </control>
          </mc:Choice>
        </mc:AlternateContent>
        <mc:AlternateContent xmlns:mc="http://schemas.openxmlformats.org/markup-compatibility/2006">
          <mc:Choice Requires="x14">
            <control shapeId="70673" r:id="rId11" name="Check Box 17">
              <controlPr defaultSize="0" autoFill="0" autoLine="0" autoPict="0">
                <anchor moveWithCells="1">
                  <from>
                    <xdr:col>4</xdr:col>
                    <xdr:colOff>31750</xdr:colOff>
                    <xdr:row>5</xdr:row>
                    <xdr:rowOff>552450</xdr:rowOff>
                  </from>
                  <to>
                    <xdr:col>4</xdr:col>
                    <xdr:colOff>1536700</xdr:colOff>
                    <xdr:row>5</xdr:row>
                    <xdr:rowOff>812800</xdr:rowOff>
                  </to>
                </anchor>
              </controlPr>
            </control>
          </mc:Choice>
        </mc:AlternateContent>
        <mc:AlternateContent xmlns:mc="http://schemas.openxmlformats.org/markup-compatibility/2006">
          <mc:Choice Requires="x14">
            <control shapeId="70674" r:id="rId12" name="Check Box 18">
              <controlPr defaultSize="0" autoFill="0" autoLine="0" autoPict="0">
                <anchor moveWithCells="1">
                  <from>
                    <xdr:col>4</xdr:col>
                    <xdr:colOff>38100</xdr:colOff>
                    <xdr:row>6</xdr:row>
                    <xdr:rowOff>6350</xdr:rowOff>
                  </from>
                  <to>
                    <xdr:col>4</xdr:col>
                    <xdr:colOff>838200</xdr:colOff>
                    <xdr:row>6</xdr:row>
                    <xdr:rowOff>266700</xdr:rowOff>
                  </to>
                </anchor>
              </controlPr>
            </control>
          </mc:Choice>
        </mc:AlternateContent>
        <mc:AlternateContent xmlns:mc="http://schemas.openxmlformats.org/markup-compatibility/2006">
          <mc:Choice Requires="x14">
            <control shapeId="70675" r:id="rId13" name="Check Box 19">
              <controlPr defaultSize="0" autoFill="0" autoLine="0" autoPict="0">
                <anchor moveWithCells="1">
                  <from>
                    <xdr:col>4</xdr:col>
                    <xdr:colOff>800100</xdr:colOff>
                    <xdr:row>6</xdr:row>
                    <xdr:rowOff>0</xdr:rowOff>
                  </from>
                  <to>
                    <xdr:col>4</xdr:col>
                    <xdr:colOff>1593850</xdr:colOff>
                    <xdr:row>6</xdr:row>
                    <xdr:rowOff>260350</xdr:rowOff>
                  </to>
                </anchor>
              </controlPr>
            </control>
          </mc:Choice>
        </mc:AlternateContent>
        <mc:AlternateContent xmlns:mc="http://schemas.openxmlformats.org/markup-compatibility/2006">
          <mc:Choice Requires="x14">
            <control shapeId="70676" r:id="rId14" name="Check Box 20">
              <controlPr defaultSize="0" autoFill="0" autoLine="0" autoPict="0">
                <anchor moveWithCells="1">
                  <from>
                    <xdr:col>4</xdr:col>
                    <xdr:colOff>31750</xdr:colOff>
                    <xdr:row>6</xdr:row>
                    <xdr:rowOff>361950</xdr:rowOff>
                  </from>
                  <to>
                    <xdr:col>4</xdr:col>
                    <xdr:colOff>1536700</xdr:colOff>
                    <xdr:row>6</xdr:row>
                    <xdr:rowOff>615950</xdr:rowOff>
                  </to>
                </anchor>
              </controlPr>
            </control>
          </mc:Choice>
        </mc:AlternateContent>
        <mc:AlternateContent xmlns:mc="http://schemas.openxmlformats.org/markup-compatibility/2006">
          <mc:Choice Requires="x14">
            <control shapeId="70677" r:id="rId15" name="Check Box 21">
              <controlPr defaultSize="0" autoFill="0" autoLine="0" autoPict="0">
                <anchor moveWithCells="1">
                  <from>
                    <xdr:col>4</xdr:col>
                    <xdr:colOff>31750</xdr:colOff>
                    <xdr:row>6</xdr:row>
                    <xdr:rowOff>552450</xdr:rowOff>
                  </from>
                  <to>
                    <xdr:col>4</xdr:col>
                    <xdr:colOff>1536700</xdr:colOff>
                    <xdr:row>6</xdr:row>
                    <xdr:rowOff>812800</xdr:rowOff>
                  </to>
                </anchor>
              </controlPr>
            </control>
          </mc:Choice>
        </mc:AlternateContent>
        <mc:AlternateContent xmlns:mc="http://schemas.openxmlformats.org/markup-compatibility/2006">
          <mc:Choice Requires="x14">
            <control shapeId="70678" r:id="rId16" name="Check Box 22">
              <controlPr defaultSize="0" autoFill="0" autoLine="0" autoPict="0">
                <anchor moveWithCells="1">
                  <from>
                    <xdr:col>4</xdr:col>
                    <xdr:colOff>38100</xdr:colOff>
                    <xdr:row>7</xdr:row>
                    <xdr:rowOff>6350</xdr:rowOff>
                  </from>
                  <to>
                    <xdr:col>4</xdr:col>
                    <xdr:colOff>838200</xdr:colOff>
                    <xdr:row>7</xdr:row>
                    <xdr:rowOff>266700</xdr:rowOff>
                  </to>
                </anchor>
              </controlPr>
            </control>
          </mc:Choice>
        </mc:AlternateContent>
        <mc:AlternateContent xmlns:mc="http://schemas.openxmlformats.org/markup-compatibility/2006">
          <mc:Choice Requires="x14">
            <control shapeId="70679" r:id="rId17" name="Check Box 23">
              <controlPr defaultSize="0" autoFill="0" autoLine="0" autoPict="0">
                <anchor moveWithCells="1">
                  <from>
                    <xdr:col>4</xdr:col>
                    <xdr:colOff>800100</xdr:colOff>
                    <xdr:row>7</xdr:row>
                    <xdr:rowOff>0</xdr:rowOff>
                  </from>
                  <to>
                    <xdr:col>4</xdr:col>
                    <xdr:colOff>1593850</xdr:colOff>
                    <xdr:row>7</xdr:row>
                    <xdr:rowOff>260350</xdr:rowOff>
                  </to>
                </anchor>
              </controlPr>
            </control>
          </mc:Choice>
        </mc:AlternateContent>
        <mc:AlternateContent xmlns:mc="http://schemas.openxmlformats.org/markup-compatibility/2006">
          <mc:Choice Requires="x14">
            <control shapeId="70680" r:id="rId18" name="Check Box 24">
              <controlPr defaultSize="0" autoFill="0" autoLine="0" autoPict="0">
                <anchor moveWithCells="1">
                  <from>
                    <xdr:col>4</xdr:col>
                    <xdr:colOff>31750</xdr:colOff>
                    <xdr:row>7</xdr:row>
                    <xdr:rowOff>361950</xdr:rowOff>
                  </from>
                  <to>
                    <xdr:col>4</xdr:col>
                    <xdr:colOff>1536700</xdr:colOff>
                    <xdr:row>7</xdr:row>
                    <xdr:rowOff>615950</xdr:rowOff>
                  </to>
                </anchor>
              </controlPr>
            </control>
          </mc:Choice>
        </mc:AlternateContent>
        <mc:AlternateContent xmlns:mc="http://schemas.openxmlformats.org/markup-compatibility/2006">
          <mc:Choice Requires="x14">
            <control shapeId="70681" r:id="rId19" name="Check Box 25">
              <controlPr defaultSize="0" autoFill="0" autoLine="0" autoPict="0">
                <anchor moveWithCells="1">
                  <from>
                    <xdr:col>4</xdr:col>
                    <xdr:colOff>31750</xdr:colOff>
                    <xdr:row>7</xdr:row>
                    <xdr:rowOff>552450</xdr:rowOff>
                  </from>
                  <to>
                    <xdr:col>4</xdr:col>
                    <xdr:colOff>1536700</xdr:colOff>
                    <xdr:row>7</xdr:row>
                    <xdr:rowOff>812800</xdr:rowOff>
                  </to>
                </anchor>
              </controlPr>
            </control>
          </mc:Choice>
        </mc:AlternateContent>
        <mc:AlternateContent xmlns:mc="http://schemas.openxmlformats.org/markup-compatibility/2006">
          <mc:Choice Requires="x14">
            <control shapeId="70682" r:id="rId20" name="Check Box 26">
              <controlPr defaultSize="0" autoFill="0" autoLine="0" autoPict="0">
                <anchor moveWithCells="1">
                  <from>
                    <xdr:col>4</xdr:col>
                    <xdr:colOff>38100</xdr:colOff>
                    <xdr:row>8</xdr:row>
                    <xdr:rowOff>6350</xdr:rowOff>
                  </from>
                  <to>
                    <xdr:col>4</xdr:col>
                    <xdr:colOff>838200</xdr:colOff>
                    <xdr:row>8</xdr:row>
                    <xdr:rowOff>266700</xdr:rowOff>
                  </to>
                </anchor>
              </controlPr>
            </control>
          </mc:Choice>
        </mc:AlternateContent>
        <mc:AlternateContent xmlns:mc="http://schemas.openxmlformats.org/markup-compatibility/2006">
          <mc:Choice Requires="x14">
            <control shapeId="70683" r:id="rId21" name="Check Box 27">
              <controlPr defaultSize="0" autoFill="0" autoLine="0" autoPict="0">
                <anchor moveWithCells="1">
                  <from>
                    <xdr:col>4</xdr:col>
                    <xdr:colOff>800100</xdr:colOff>
                    <xdr:row>8</xdr:row>
                    <xdr:rowOff>0</xdr:rowOff>
                  </from>
                  <to>
                    <xdr:col>4</xdr:col>
                    <xdr:colOff>1593850</xdr:colOff>
                    <xdr:row>8</xdr:row>
                    <xdr:rowOff>260350</xdr:rowOff>
                  </to>
                </anchor>
              </controlPr>
            </control>
          </mc:Choice>
        </mc:AlternateContent>
        <mc:AlternateContent xmlns:mc="http://schemas.openxmlformats.org/markup-compatibility/2006">
          <mc:Choice Requires="x14">
            <control shapeId="70684" r:id="rId22" name="Check Box 28">
              <controlPr defaultSize="0" autoFill="0" autoLine="0" autoPict="0">
                <anchor moveWithCells="1">
                  <from>
                    <xdr:col>4</xdr:col>
                    <xdr:colOff>31750</xdr:colOff>
                    <xdr:row>8</xdr:row>
                    <xdr:rowOff>361950</xdr:rowOff>
                  </from>
                  <to>
                    <xdr:col>4</xdr:col>
                    <xdr:colOff>1536700</xdr:colOff>
                    <xdr:row>8</xdr:row>
                    <xdr:rowOff>615950</xdr:rowOff>
                  </to>
                </anchor>
              </controlPr>
            </control>
          </mc:Choice>
        </mc:AlternateContent>
        <mc:AlternateContent xmlns:mc="http://schemas.openxmlformats.org/markup-compatibility/2006">
          <mc:Choice Requires="x14">
            <control shapeId="70685" r:id="rId23" name="Check Box 29">
              <controlPr defaultSize="0" autoFill="0" autoLine="0" autoPict="0">
                <anchor moveWithCells="1">
                  <from>
                    <xdr:col>4</xdr:col>
                    <xdr:colOff>31750</xdr:colOff>
                    <xdr:row>8</xdr:row>
                    <xdr:rowOff>552450</xdr:rowOff>
                  </from>
                  <to>
                    <xdr:col>4</xdr:col>
                    <xdr:colOff>1536700</xdr:colOff>
                    <xdr:row>8</xdr:row>
                    <xdr:rowOff>812800</xdr:rowOff>
                  </to>
                </anchor>
              </controlPr>
            </control>
          </mc:Choice>
        </mc:AlternateContent>
        <mc:AlternateContent xmlns:mc="http://schemas.openxmlformats.org/markup-compatibility/2006">
          <mc:Choice Requires="x14">
            <control shapeId="70686" r:id="rId24" name="Check Box 30">
              <controlPr defaultSize="0" autoFill="0" autoLine="0" autoPict="0">
                <anchor moveWithCells="1">
                  <from>
                    <xdr:col>4</xdr:col>
                    <xdr:colOff>38100</xdr:colOff>
                    <xdr:row>9</xdr:row>
                    <xdr:rowOff>6350</xdr:rowOff>
                  </from>
                  <to>
                    <xdr:col>4</xdr:col>
                    <xdr:colOff>838200</xdr:colOff>
                    <xdr:row>9</xdr:row>
                    <xdr:rowOff>266700</xdr:rowOff>
                  </to>
                </anchor>
              </controlPr>
            </control>
          </mc:Choice>
        </mc:AlternateContent>
        <mc:AlternateContent xmlns:mc="http://schemas.openxmlformats.org/markup-compatibility/2006">
          <mc:Choice Requires="x14">
            <control shapeId="70687" r:id="rId25" name="Check Box 31">
              <controlPr defaultSize="0" autoFill="0" autoLine="0" autoPict="0">
                <anchor moveWithCells="1">
                  <from>
                    <xdr:col>4</xdr:col>
                    <xdr:colOff>800100</xdr:colOff>
                    <xdr:row>9</xdr:row>
                    <xdr:rowOff>0</xdr:rowOff>
                  </from>
                  <to>
                    <xdr:col>4</xdr:col>
                    <xdr:colOff>1593850</xdr:colOff>
                    <xdr:row>9</xdr:row>
                    <xdr:rowOff>260350</xdr:rowOff>
                  </to>
                </anchor>
              </controlPr>
            </control>
          </mc:Choice>
        </mc:AlternateContent>
        <mc:AlternateContent xmlns:mc="http://schemas.openxmlformats.org/markup-compatibility/2006">
          <mc:Choice Requires="x14">
            <control shapeId="70688" r:id="rId26" name="Check Box 32">
              <controlPr defaultSize="0" autoFill="0" autoLine="0" autoPict="0">
                <anchor moveWithCells="1">
                  <from>
                    <xdr:col>4</xdr:col>
                    <xdr:colOff>31750</xdr:colOff>
                    <xdr:row>9</xdr:row>
                    <xdr:rowOff>361950</xdr:rowOff>
                  </from>
                  <to>
                    <xdr:col>4</xdr:col>
                    <xdr:colOff>1536700</xdr:colOff>
                    <xdr:row>9</xdr:row>
                    <xdr:rowOff>615950</xdr:rowOff>
                  </to>
                </anchor>
              </controlPr>
            </control>
          </mc:Choice>
        </mc:AlternateContent>
        <mc:AlternateContent xmlns:mc="http://schemas.openxmlformats.org/markup-compatibility/2006">
          <mc:Choice Requires="x14">
            <control shapeId="70689" r:id="rId27" name="Check Box 33">
              <controlPr defaultSize="0" autoFill="0" autoLine="0" autoPict="0">
                <anchor moveWithCells="1">
                  <from>
                    <xdr:col>4</xdr:col>
                    <xdr:colOff>31750</xdr:colOff>
                    <xdr:row>9</xdr:row>
                    <xdr:rowOff>552450</xdr:rowOff>
                  </from>
                  <to>
                    <xdr:col>4</xdr:col>
                    <xdr:colOff>1536700</xdr:colOff>
                    <xdr:row>9</xdr:row>
                    <xdr:rowOff>812800</xdr:rowOff>
                  </to>
                </anchor>
              </controlPr>
            </control>
          </mc:Choice>
        </mc:AlternateContent>
        <mc:AlternateContent xmlns:mc="http://schemas.openxmlformats.org/markup-compatibility/2006">
          <mc:Choice Requires="x14">
            <control shapeId="70690" r:id="rId28" name="Check Box 34">
              <controlPr defaultSize="0" autoFill="0" autoLine="0" autoPict="0">
                <anchor moveWithCells="1">
                  <from>
                    <xdr:col>4</xdr:col>
                    <xdr:colOff>38100</xdr:colOff>
                    <xdr:row>10</xdr:row>
                    <xdr:rowOff>6350</xdr:rowOff>
                  </from>
                  <to>
                    <xdr:col>4</xdr:col>
                    <xdr:colOff>838200</xdr:colOff>
                    <xdr:row>10</xdr:row>
                    <xdr:rowOff>266700</xdr:rowOff>
                  </to>
                </anchor>
              </controlPr>
            </control>
          </mc:Choice>
        </mc:AlternateContent>
        <mc:AlternateContent xmlns:mc="http://schemas.openxmlformats.org/markup-compatibility/2006">
          <mc:Choice Requires="x14">
            <control shapeId="70691" r:id="rId29" name="Check Box 35">
              <controlPr defaultSize="0" autoFill="0" autoLine="0" autoPict="0">
                <anchor moveWithCells="1">
                  <from>
                    <xdr:col>4</xdr:col>
                    <xdr:colOff>800100</xdr:colOff>
                    <xdr:row>10</xdr:row>
                    <xdr:rowOff>0</xdr:rowOff>
                  </from>
                  <to>
                    <xdr:col>4</xdr:col>
                    <xdr:colOff>1593850</xdr:colOff>
                    <xdr:row>10</xdr:row>
                    <xdr:rowOff>260350</xdr:rowOff>
                  </to>
                </anchor>
              </controlPr>
            </control>
          </mc:Choice>
        </mc:AlternateContent>
        <mc:AlternateContent xmlns:mc="http://schemas.openxmlformats.org/markup-compatibility/2006">
          <mc:Choice Requires="x14">
            <control shapeId="70692" r:id="rId30" name="Check Box 36">
              <controlPr defaultSize="0" autoFill="0" autoLine="0" autoPict="0">
                <anchor moveWithCells="1">
                  <from>
                    <xdr:col>4</xdr:col>
                    <xdr:colOff>31750</xdr:colOff>
                    <xdr:row>10</xdr:row>
                    <xdr:rowOff>361950</xdr:rowOff>
                  </from>
                  <to>
                    <xdr:col>4</xdr:col>
                    <xdr:colOff>1536700</xdr:colOff>
                    <xdr:row>10</xdr:row>
                    <xdr:rowOff>615950</xdr:rowOff>
                  </to>
                </anchor>
              </controlPr>
            </control>
          </mc:Choice>
        </mc:AlternateContent>
        <mc:AlternateContent xmlns:mc="http://schemas.openxmlformats.org/markup-compatibility/2006">
          <mc:Choice Requires="x14">
            <control shapeId="70693" r:id="rId31" name="Check Box 37">
              <controlPr defaultSize="0" autoFill="0" autoLine="0" autoPict="0">
                <anchor moveWithCells="1">
                  <from>
                    <xdr:col>4</xdr:col>
                    <xdr:colOff>31750</xdr:colOff>
                    <xdr:row>10</xdr:row>
                    <xdr:rowOff>552450</xdr:rowOff>
                  </from>
                  <to>
                    <xdr:col>4</xdr:col>
                    <xdr:colOff>1536700</xdr:colOff>
                    <xdr:row>10</xdr:row>
                    <xdr:rowOff>812800</xdr:rowOff>
                  </to>
                </anchor>
              </controlPr>
            </control>
          </mc:Choice>
        </mc:AlternateContent>
        <mc:AlternateContent xmlns:mc="http://schemas.openxmlformats.org/markup-compatibility/2006">
          <mc:Choice Requires="x14">
            <control shapeId="70694" r:id="rId32" name="Check Box 38">
              <controlPr defaultSize="0" autoFill="0" autoLine="0" autoPict="0">
                <anchor moveWithCells="1">
                  <from>
                    <xdr:col>4</xdr:col>
                    <xdr:colOff>38100</xdr:colOff>
                    <xdr:row>11</xdr:row>
                    <xdr:rowOff>6350</xdr:rowOff>
                  </from>
                  <to>
                    <xdr:col>4</xdr:col>
                    <xdr:colOff>838200</xdr:colOff>
                    <xdr:row>11</xdr:row>
                    <xdr:rowOff>266700</xdr:rowOff>
                  </to>
                </anchor>
              </controlPr>
            </control>
          </mc:Choice>
        </mc:AlternateContent>
        <mc:AlternateContent xmlns:mc="http://schemas.openxmlformats.org/markup-compatibility/2006">
          <mc:Choice Requires="x14">
            <control shapeId="70695" r:id="rId33" name="Check Box 39">
              <controlPr defaultSize="0" autoFill="0" autoLine="0" autoPict="0">
                <anchor moveWithCells="1">
                  <from>
                    <xdr:col>4</xdr:col>
                    <xdr:colOff>800100</xdr:colOff>
                    <xdr:row>11</xdr:row>
                    <xdr:rowOff>0</xdr:rowOff>
                  </from>
                  <to>
                    <xdr:col>4</xdr:col>
                    <xdr:colOff>1593850</xdr:colOff>
                    <xdr:row>11</xdr:row>
                    <xdr:rowOff>260350</xdr:rowOff>
                  </to>
                </anchor>
              </controlPr>
            </control>
          </mc:Choice>
        </mc:AlternateContent>
        <mc:AlternateContent xmlns:mc="http://schemas.openxmlformats.org/markup-compatibility/2006">
          <mc:Choice Requires="x14">
            <control shapeId="70696" r:id="rId34" name="Check Box 40">
              <controlPr defaultSize="0" autoFill="0" autoLine="0" autoPict="0">
                <anchor moveWithCells="1">
                  <from>
                    <xdr:col>4</xdr:col>
                    <xdr:colOff>31750</xdr:colOff>
                    <xdr:row>11</xdr:row>
                    <xdr:rowOff>361950</xdr:rowOff>
                  </from>
                  <to>
                    <xdr:col>4</xdr:col>
                    <xdr:colOff>1536700</xdr:colOff>
                    <xdr:row>11</xdr:row>
                    <xdr:rowOff>615950</xdr:rowOff>
                  </to>
                </anchor>
              </controlPr>
            </control>
          </mc:Choice>
        </mc:AlternateContent>
        <mc:AlternateContent xmlns:mc="http://schemas.openxmlformats.org/markup-compatibility/2006">
          <mc:Choice Requires="x14">
            <control shapeId="70697" r:id="rId35" name="Check Box 41">
              <controlPr defaultSize="0" autoFill="0" autoLine="0" autoPict="0">
                <anchor moveWithCells="1">
                  <from>
                    <xdr:col>4</xdr:col>
                    <xdr:colOff>31750</xdr:colOff>
                    <xdr:row>11</xdr:row>
                    <xdr:rowOff>552450</xdr:rowOff>
                  </from>
                  <to>
                    <xdr:col>4</xdr:col>
                    <xdr:colOff>1536700</xdr:colOff>
                    <xdr:row>11</xdr:row>
                    <xdr:rowOff>812800</xdr:rowOff>
                  </to>
                </anchor>
              </controlPr>
            </control>
          </mc:Choice>
        </mc:AlternateContent>
        <mc:AlternateContent xmlns:mc="http://schemas.openxmlformats.org/markup-compatibility/2006">
          <mc:Choice Requires="x14">
            <control shapeId="70698" r:id="rId36" name="Check Box 42">
              <controlPr defaultSize="0" autoFill="0" autoLine="0" autoPict="0">
                <anchor moveWithCells="1">
                  <from>
                    <xdr:col>4</xdr:col>
                    <xdr:colOff>38100</xdr:colOff>
                    <xdr:row>12</xdr:row>
                    <xdr:rowOff>6350</xdr:rowOff>
                  </from>
                  <to>
                    <xdr:col>4</xdr:col>
                    <xdr:colOff>838200</xdr:colOff>
                    <xdr:row>12</xdr:row>
                    <xdr:rowOff>266700</xdr:rowOff>
                  </to>
                </anchor>
              </controlPr>
            </control>
          </mc:Choice>
        </mc:AlternateContent>
        <mc:AlternateContent xmlns:mc="http://schemas.openxmlformats.org/markup-compatibility/2006">
          <mc:Choice Requires="x14">
            <control shapeId="70699" r:id="rId37" name="Check Box 43">
              <controlPr defaultSize="0" autoFill="0" autoLine="0" autoPict="0">
                <anchor moveWithCells="1">
                  <from>
                    <xdr:col>4</xdr:col>
                    <xdr:colOff>800100</xdr:colOff>
                    <xdr:row>12</xdr:row>
                    <xdr:rowOff>0</xdr:rowOff>
                  </from>
                  <to>
                    <xdr:col>4</xdr:col>
                    <xdr:colOff>1593850</xdr:colOff>
                    <xdr:row>12</xdr:row>
                    <xdr:rowOff>260350</xdr:rowOff>
                  </to>
                </anchor>
              </controlPr>
            </control>
          </mc:Choice>
        </mc:AlternateContent>
        <mc:AlternateContent xmlns:mc="http://schemas.openxmlformats.org/markup-compatibility/2006">
          <mc:Choice Requires="x14">
            <control shapeId="70700" r:id="rId38" name="Check Box 44">
              <controlPr defaultSize="0" autoFill="0" autoLine="0" autoPict="0">
                <anchor moveWithCells="1">
                  <from>
                    <xdr:col>4</xdr:col>
                    <xdr:colOff>31750</xdr:colOff>
                    <xdr:row>12</xdr:row>
                    <xdr:rowOff>361950</xdr:rowOff>
                  </from>
                  <to>
                    <xdr:col>4</xdr:col>
                    <xdr:colOff>1536700</xdr:colOff>
                    <xdr:row>12</xdr:row>
                    <xdr:rowOff>615950</xdr:rowOff>
                  </to>
                </anchor>
              </controlPr>
            </control>
          </mc:Choice>
        </mc:AlternateContent>
        <mc:AlternateContent xmlns:mc="http://schemas.openxmlformats.org/markup-compatibility/2006">
          <mc:Choice Requires="x14">
            <control shapeId="70701" r:id="rId39" name="Check Box 45">
              <controlPr defaultSize="0" autoFill="0" autoLine="0" autoPict="0">
                <anchor moveWithCells="1">
                  <from>
                    <xdr:col>4</xdr:col>
                    <xdr:colOff>31750</xdr:colOff>
                    <xdr:row>12</xdr:row>
                    <xdr:rowOff>552450</xdr:rowOff>
                  </from>
                  <to>
                    <xdr:col>4</xdr:col>
                    <xdr:colOff>1536700</xdr:colOff>
                    <xdr:row>12</xdr:row>
                    <xdr:rowOff>812800</xdr:rowOff>
                  </to>
                </anchor>
              </controlPr>
            </control>
          </mc:Choice>
        </mc:AlternateContent>
        <mc:AlternateContent xmlns:mc="http://schemas.openxmlformats.org/markup-compatibility/2006">
          <mc:Choice Requires="x14">
            <control shapeId="70702" r:id="rId40" name="Check Box 46">
              <controlPr defaultSize="0" autoFill="0" autoLine="0" autoPict="0">
                <anchor moveWithCells="1">
                  <from>
                    <xdr:col>4</xdr:col>
                    <xdr:colOff>38100</xdr:colOff>
                    <xdr:row>13</xdr:row>
                    <xdr:rowOff>6350</xdr:rowOff>
                  </from>
                  <to>
                    <xdr:col>4</xdr:col>
                    <xdr:colOff>838200</xdr:colOff>
                    <xdr:row>13</xdr:row>
                    <xdr:rowOff>266700</xdr:rowOff>
                  </to>
                </anchor>
              </controlPr>
            </control>
          </mc:Choice>
        </mc:AlternateContent>
        <mc:AlternateContent xmlns:mc="http://schemas.openxmlformats.org/markup-compatibility/2006">
          <mc:Choice Requires="x14">
            <control shapeId="70703" r:id="rId41" name="Check Box 47">
              <controlPr defaultSize="0" autoFill="0" autoLine="0" autoPict="0">
                <anchor moveWithCells="1">
                  <from>
                    <xdr:col>4</xdr:col>
                    <xdr:colOff>800100</xdr:colOff>
                    <xdr:row>13</xdr:row>
                    <xdr:rowOff>0</xdr:rowOff>
                  </from>
                  <to>
                    <xdr:col>4</xdr:col>
                    <xdr:colOff>1593850</xdr:colOff>
                    <xdr:row>13</xdr:row>
                    <xdr:rowOff>260350</xdr:rowOff>
                  </to>
                </anchor>
              </controlPr>
            </control>
          </mc:Choice>
        </mc:AlternateContent>
        <mc:AlternateContent xmlns:mc="http://schemas.openxmlformats.org/markup-compatibility/2006">
          <mc:Choice Requires="x14">
            <control shapeId="70704" r:id="rId42" name="Check Box 48">
              <controlPr defaultSize="0" autoFill="0" autoLine="0" autoPict="0">
                <anchor moveWithCells="1">
                  <from>
                    <xdr:col>4</xdr:col>
                    <xdr:colOff>31750</xdr:colOff>
                    <xdr:row>13</xdr:row>
                    <xdr:rowOff>361950</xdr:rowOff>
                  </from>
                  <to>
                    <xdr:col>4</xdr:col>
                    <xdr:colOff>1536700</xdr:colOff>
                    <xdr:row>13</xdr:row>
                    <xdr:rowOff>615950</xdr:rowOff>
                  </to>
                </anchor>
              </controlPr>
            </control>
          </mc:Choice>
        </mc:AlternateContent>
        <mc:AlternateContent xmlns:mc="http://schemas.openxmlformats.org/markup-compatibility/2006">
          <mc:Choice Requires="x14">
            <control shapeId="70705" r:id="rId43" name="Check Box 49">
              <controlPr defaultSize="0" autoFill="0" autoLine="0" autoPict="0">
                <anchor moveWithCells="1">
                  <from>
                    <xdr:col>4</xdr:col>
                    <xdr:colOff>31750</xdr:colOff>
                    <xdr:row>13</xdr:row>
                    <xdr:rowOff>552450</xdr:rowOff>
                  </from>
                  <to>
                    <xdr:col>4</xdr:col>
                    <xdr:colOff>1536700</xdr:colOff>
                    <xdr:row>13</xdr:row>
                    <xdr:rowOff>812800</xdr:rowOff>
                  </to>
                </anchor>
              </controlPr>
            </control>
          </mc:Choice>
        </mc:AlternateContent>
        <mc:AlternateContent xmlns:mc="http://schemas.openxmlformats.org/markup-compatibility/2006">
          <mc:Choice Requires="x14">
            <control shapeId="70706" r:id="rId44" name="Check Box 50">
              <controlPr defaultSize="0" autoFill="0" autoLine="0" autoPict="0">
                <anchor moveWithCells="1">
                  <from>
                    <xdr:col>4</xdr:col>
                    <xdr:colOff>38100</xdr:colOff>
                    <xdr:row>14</xdr:row>
                    <xdr:rowOff>6350</xdr:rowOff>
                  </from>
                  <to>
                    <xdr:col>4</xdr:col>
                    <xdr:colOff>838200</xdr:colOff>
                    <xdr:row>14</xdr:row>
                    <xdr:rowOff>266700</xdr:rowOff>
                  </to>
                </anchor>
              </controlPr>
            </control>
          </mc:Choice>
        </mc:AlternateContent>
        <mc:AlternateContent xmlns:mc="http://schemas.openxmlformats.org/markup-compatibility/2006">
          <mc:Choice Requires="x14">
            <control shapeId="70707" r:id="rId45" name="Check Box 51">
              <controlPr defaultSize="0" autoFill="0" autoLine="0" autoPict="0">
                <anchor moveWithCells="1">
                  <from>
                    <xdr:col>4</xdr:col>
                    <xdr:colOff>800100</xdr:colOff>
                    <xdr:row>14</xdr:row>
                    <xdr:rowOff>0</xdr:rowOff>
                  </from>
                  <to>
                    <xdr:col>4</xdr:col>
                    <xdr:colOff>1593850</xdr:colOff>
                    <xdr:row>14</xdr:row>
                    <xdr:rowOff>260350</xdr:rowOff>
                  </to>
                </anchor>
              </controlPr>
            </control>
          </mc:Choice>
        </mc:AlternateContent>
        <mc:AlternateContent xmlns:mc="http://schemas.openxmlformats.org/markup-compatibility/2006">
          <mc:Choice Requires="x14">
            <control shapeId="70708" r:id="rId46" name="Check Box 52">
              <controlPr defaultSize="0" autoFill="0" autoLine="0" autoPict="0">
                <anchor moveWithCells="1">
                  <from>
                    <xdr:col>4</xdr:col>
                    <xdr:colOff>31750</xdr:colOff>
                    <xdr:row>14</xdr:row>
                    <xdr:rowOff>361950</xdr:rowOff>
                  </from>
                  <to>
                    <xdr:col>4</xdr:col>
                    <xdr:colOff>1536700</xdr:colOff>
                    <xdr:row>14</xdr:row>
                    <xdr:rowOff>615950</xdr:rowOff>
                  </to>
                </anchor>
              </controlPr>
            </control>
          </mc:Choice>
        </mc:AlternateContent>
        <mc:AlternateContent xmlns:mc="http://schemas.openxmlformats.org/markup-compatibility/2006">
          <mc:Choice Requires="x14">
            <control shapeId="70709" r:id="rId47" name="Check Box 53">
              <controlPr defaultSize="0" autoFill="0" autoLine="0" autoPict="0">
                <anchor moveWithCells="1">
                  <from>
                    <xdr:col>4</xdr:col>
                    <xdr:colOff>31750</xdr:colOff>
                    <xdr:row>14</xdr:row>
                    <xdr:rowOff>552450</xdr:rowOff>
                  </from>
                  <to>
                    <xdr:col>4</xdr:col>
                    <xdr:colOff>1536700</xdr:colOff>
                    <xdr:row>14</xdr:row>
                    <xdr:rowOff>812800</xdr:rowOff>
                  </to>
                </anchor>
              </controlPr>
            </control>
          </mc:Choice>
        </mc:AlternateContent>
        <mc:AlternateContent xmlns:mc="http://schemas.openxmlformats.org/markup-compatibility/2006">
          <mc:Choice Requires="x14">
            <control shapeId="70710" r:id="rId48" name="Check Box 54">
              <controlPr defaultSize="0" autoFill="0" autoLine="0" autoPict="0">
                <anchor moveWithCells="1">
                  <from>
                    <xdr:col>4</xdr:col>
                    <xdr:colOff>38100</xdr:colOff>
                    <xdr:row>15</xdr:row>
                    <xdr:rowOff>12700</xdr:rowOff>
                  </from>
                  <to>
                    <xdr:col>4</xdr:col>
                    <xdr:colOff>838200</xdr:colOff>
                    <xdr:row>15</xdr:row>
                    <xdr:rowOff>273050</xdr:rowOff>
                  </to>
                </anchor>
              </controlPr>
            </control>
          </mc:Choice>
        </mc:AlternateContent>
        <mc:AlternateContent xmlns:mc="http://schemas.openxmlformats.org/markup-compatibility/2006">
          <mc:Choice Requires="x14">
            <control shapeId="70711" r:id="rId49" name="Check Box 55">
              <controlPr defaultSize="0" autoFill="0" autoLine="0" autoPict="0">
                <anchor moveWithCells="1">
                  <from>
                    <xdr:col>4</xdr:col>
                    <xdr:colOff>800100</xdr:colOff>
                    <xdr:row>15</xdr:row>
                    <xdr:rowOff>0</xdr:rowOff>
                  </from>
                  <to>
                    <xdr:col>4</xdr:col>
                    <xdr:colOff>1593850</xdr:colOff>
                    <xdr:row>15</xdr:row>
                    <xdr:rowOff>266700</xdr:rowOff>
                  </to>
                </anchor>
              </controlPr>
            </control>
          </mc:Choice>
        </mc:AlternateContent>
        <mc:AlternateContent xmlns:mc="http://schemas.openxmlformats.org/markup-compatibility/2006">
          <mc:Choice Requires="x14">
            <control shapeId="70712" r:id="rId50" name="Check Box 56">
              <controlPr defaultSize="0" autoFill="0" autoLine="0" autoPict="0">
                <anchor moveWithCells="1">
                  <from>
                    <xdr:col>4</xdr:col>
                    <xdr:colOff>31750</xdr:colOff>
                    <xdr:row>15</xdr:row>
                    <xdr:rowOff>374650</xdr:rowOff>
                  </from>
                  <to>
                    <xdr:col>4</xdr:col>
                    <xdr:colOff>1536700</xdr:colOff>
                    <xdr:row>15</xdr:row>
                    <xdr:rowOff>641350</xdr:rowOff>
                  </to>
                </anchor>
              </controlPr>
            </control>
          </mc:Choice>
        </mc:AlternateContent>
        <mc:AlternateContent xmlns:mc="http://schemas.openxmlformats.org/markup-compatibility/2006">
          <mc:Choice Requires="x14">
            <control shapeId="70713" r:id="rId51" name="Check Box 57">
              <controlPr defaultSize="0" autoFill="0" autoLine="0" autoPict="0">
                <anchor moveWithCells="1">
                  <from>
                    <xdr:col>4</xdr:col>
                    <xdr:colOff>31750</xdr:colOff>
                    <xdr:row>15</xdr:row>
                    <xdr:rowOff>571500</xdr:rowOff>
                  </from>
                  <to>
                    <xdr:col>4</xdr:col>
                    <xdr:colOff>1536700</xdr:colOff>
                    <xdr:row>16</xdr:row>
                    <xdr:rowOff>0</xdr:rowOff>
                  </to>
                </anchor>
              </controlPr>
            </control>
          </mc:Choice>
        </mc:AlternateContent>
        <mc:AlternateContent xmlns:mc="http://schemas.openxmlformats.org/markup-compatibility/2006">
          <mc:Choice Requires="x14">
            <control shapeId="70714" r:id="rId52" name="Check Box 58">
              <controlPr defaultSize="0" autoFill="0" autoLine="0" autoPict="0">
                <anchor moveWithCells="1">
                  <from>
                    <xdr:col>4</xdr:col>
                    <xdr:colOff>38100</xdr:colOff>
                    <xdr:row>16</xdr:row>
                    <xdr:rowOff>6350</xdr:rowOff>
                  </from>
                  <to>
                    <xdr:col>4</xdr:col>
                    <xdr:colOff>838200</xdr:colOff>
                    <xdr:row>16</xdr:row>
                    <xdr:rowOff>266700</xdr:rowOff>
                  </to>
                </anchor>
              </controlPr>
            </control>
          </mc:Choice>
        </mc:AlternateContent>
        <mc:AlternateContent xmlns:mc="http://schemas.openxmlformats.org/markup-compatibility/2006">
          <mc:Choice Requires="x14">
            <control shapeId="70715" r:id="rId53" name="Check Box 59">
              <controlPr defaultSize="0" autoFill="0" autoLine="0" autoPict="0">
                <anchor moveWithCells="1">
                  <from>
                    <xdr:col>4</xdr:col>
                    <xdr:colOff>800100</xdr:colOff>
                    <xdr:row>16</xdr:row>
                    <xdr:rowOff>0</xdr:rowOff>
                  </from>
                  <to>
                    <xdr:col>4</xdr:col>
                    <xdr:colOff>1593850</xdr:colOff>
                    <xdr:row>16</xdr:row>
                    <xdr:rowOff>260350</xdr:rowOff>
                  </to>
                </anchor>
              </controlPr>
            </control>
          </mc:Choice>
        </mc:AlternateContent>
        <mc:AlternateContent xmlns:mc="http://schemas.openxmlformats.org/markup-compatibility/2006">
          <mc:Choice Requires="x14">
            <control shapeId="70716" r:id="rId54" name="Check Box 60">
              <controlPr defaultSize="0" autoFill="0" autoLine="0" autoPict="0">
                <anchor moveWithCells="1">
                  <from>
                    <xdr:col>4</xdr:col>
                    <xdr:colOff>31750</xdr:colOff>
                    <xdr:row>16</xdr:row>
                    <xdr:rowOff>361950</xdr:rowOff>
                  </from>
                  <to>
                    <xdr:col>4</xdr:col>
                    <xdr:colOff>1536700</xdr:colOff>
                    <xdr:row>16</xdr:row>
                    <xdr:rowOff>615950</xdr:rowOff>
                  </to>
                </anchor>
              </controlPr>
            </control>
          </mc:Choice>
        </mc:AlternateContent>
        <mc:AlternateContent xmlns:mc="http://schemas.openxmlformats.org/markup-compatibility/2006">
          <mc:Choice Requires="x14">
            <control shapeId="70717" r:id="rId55" name="Check Box 61">
              <controlPr defaultSize="0" autoFill="0" autoLine="0" autoPict="0">
                <anchor moveWithCells="1">
                  <from>
                    <xdr:col>4</xdr:col>
                    <xdr:colOff>31750</xdr:colOff>
                    <xdr:row>16</xdr:row>
                    <xdr:rowOff>552450</xdr:rowOff>
                  </from>
                  <to>
                    <xdr:col>4</xdr:col>
                    <xdr:colOff>1536700</xdr:colOff>
                    <xdr:row>16</xdr:row>
                    <xdr:rowOff>812800</xdr:rowOff>
                  </to>
                </anchor>
              </controlPr>
            </control>
          </mc:Choice>
        </mc:AlternateContent>
      </controls>
    </mc:Choice>
  </mc:AlternateContent>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DDB1C-33F5-44B9-84B8-D1C957880266}">
  <sheetPr codeName="Sheet38">
    <tabColor rgb="FFFF0000"/>
  </sheetPr>
  <dimension ref="A1:F15"/>
  <sheetViews>
    <sheetView zoomScaleNormal="100" workbookViewId="0">
      <selection activeCell="E4" sqref="E4"/>
    </sheetView>
  </sheetViews>
  <sheetFormatPr defaultColWidth="9.1796875" defaultRowHeight="14.5" x14ac:dyDescent="0.35"/>
  <cols>
    <col min="1" max="1" width="5.7265625" style="3" customWidth="1"/>
    <col min="2" max="3" width="25.1796875" style="3" customWidth="1"/>
    <col min="4" max="4" width="29.26953125" style="3" customWidth="1"/>
    <col min="5" max="5" width="25.1796875" style="3" customWidth="1"/>
    <col min="6" max="6" width="31" style="3" customWidth="1"/>
    <col min="7" max="7" width="5.7265625" style="3" customWidth="1"/>
    <col min="8" max="16384" width="9.1796875" style="3"/>
  </cols>
  <sheetData>
    <row r="1" spans="1:6" ht="18.5" x14ac:dyDescent="0.45">
      <c r="A1" s="73" t="s">
        <v>33</v>
      </c>
      <c r="B1" s="85"/>
      <c r="C1" s="85"/>
    </row>
    <row r="2" spans="1:6" x14ac:dyDescent="0.35">
      <c r="A2" s="3" t="s">
        <v>84</v>
      </c>
    </row>
    <row r="3" spans="1:6" ht="15" customHeight="1" x14ac:dyDescent="0.35">
      <c r="B3" s="7"/>
      <c r="C3" s="95"/>
    </row>
    <row r="4" spans="1:6" ht="32.5" customHeight="1" x14ac:dyDescent="0.35">
      <c r="B4" s="65" t="s">
        <v>247</v>
      </c>
      <c r="C4" s="65" t="s">
        <v>248</v>
      </c>
      <c r="D4" s="66" t="s">
        <v>507</v>
      </c>
      <c r="E4" s="66" t="s">
        <v>508</v>
      </c>
      <c r="F4" s="65" t="s">
        <v>249</v>
      </c>
    </row>
    <row r="5" spans="1:6" ht="39.75" customHeight="1" x14ac:dyDescent="0.35">
      <c r="B5" s="9"/>
      <c r="C5" s="9"/>
      <c r="D5" s="9"/>
      <c r="E5" s="9"/>
      <c r="F5" s="9"/>
    </row>
    <row r="6" spans="1:6" ht="39.75" customHeight="1" x14ac:dyDescent="0.35">
      <c r="B6" s="9"/>
      <c r="C6" s="9"/>
      <c r="D6" s="9"/>
      <c r="E6" s="9"/>
      <c r="F6" s="9"/>
    </row>
    <row r="7" spans="1:6" ht="39.75" customHeight="1" x14ac:dyDescent="0.35">
      <c r="B7" s="9"/>
      <c r="C7" s="9"/>
      <c r="D7" s="9"/>
      <c r="E7" s="9"/>
      <c r="F7" s="9"/>
    </row>
    <row r="8" spans="1:6" ht="39.75" customHeight="1" x14ac:dyDescent="0.35">
      <c r="B8" s="9"/>
      <c r="C8" s="9"/>
      <c r="D8" s="9"/>
      <c r="E8" s="9"/>
      <c r="F8" s="9"/>
    </row>
    <row r="9" spans="1:6" ht="39.75" customHeight="1" x14ac:dyDescent="0.35">
      <c r="B9" s="9"/>
      <c r="C9" s="9"/>
      <c r="D9" s="9"/>
      <c r="E9" s="9"/>
      <c r="F9" s="9"/>
    </row>
    <row r="10" spans="1:6" ht="39.75" customHeight="1" x14ac:dyDescent="0.35">
      <c r="B10" s="9"/>
      <c r="C10" s="9"/>
      <c r="D10" s="9"/>
      <c r="E10" s="9"/>
      <c r="F10" s="9"/>
    </row>
    <row r="11" spans="1:6" ht="39.75" customHeight="1" x14ac:dyDescent="0.35">
      <c r="B11" s="9"/>
      <c r="C11" s="9"/>
      <c r="D11" s="9"/>
      <c r="E11" s="9"/>
      <c r="F11" s="9"/>
    </row>
    <row r="12" spans="1:6" ht="39.75" customHeight="1" x14ac:dyDescent="0.35">
      <c r="B12" s="9"/>
      <c r="C12" s="9"/>
      <c r="D12" s="9"/>
      <c r="E12" s="9"/>
      <c r="F12" s="9"/>
    </row>
    <row r="13" spans="1:6" ht="39.75" customHeight="1" x14ac:dyDescent="0.35">
      <c r="B13" s="9"/>
      <c r="C13" s="9"/>
      <c r="D13" s="9"/>
      <c r="E13" s="9"/>
      <c r="F13" s="9"/>
    </row>
    <row r="14" spans="1:6" ht="39.75" customHeight="1" x14ac:dyDescent="0.35">
      <c r="B14" s="9"/>
      <c r="C14" s="9"/>
      <c r="D14" s="9"/>
      <c r="E14" s="9"/>
      <c r="F14" s="9"/>
    </row>
    <row r="15" spans="1:6" ht="39.75" customHeight="1" x14ac:dyDescent="0.35">
      <c r="B15" s="9"/>
      <c r="C15" s="9"/>
      <c r="D15" s="9"/>
      <c r="E15" s="9"/>
      <c r="F15" s="9"/>
    </row>
  </sheetData>
  <pageMargins left="0.7" right="0.7" top="0.75" bottom="0.75" header="0.3" footer="0.3"/>
  <pageSetup scale="86"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71681" r:id="rId4" name="Check Box 1">
              <controlPr defaultSize="0" autoFill="0" autoLine="0" autoPict="0">
                <anchor moveWithCells="1">
                  <from>
                    <xdr:col>5</xdr:col>
                    <xdr:colOff>38100</xdr:colOff>
                    <xdr:row>4</xdr:row>
                    <xdr:rowOff>19050</xdr:rowOff>
                  </from>
                  <to>
                    <xdr:col>5</xdr:col>
                    <xdr:colOff>2032000</xdr:colOff>
                    <xdr:row>4</xdr:row>
                    <xdr:rowOff>190500</xdr:rowOff>
                  </to>
                </anchor>
              </controlPr>
            </control>
          </mc:Choice>
        </mc:AlternateContent>
        <mc:AlternateContent xmlns:mc="http://schemas.openxmlformats.org/markup-compatibility/2006">
          <mc:Choice Requires="x14">
            <control shapeId="71682" r:id="rId5" name="Check Box 2">
              <controlPr defaultSize="0" autoFill="0" autoLine="0" autoPict="0">
                <anchor moveWithCells="1">
                  <from>
                    <xdr:col>5</xdr:col>
                    <xdr:colOff>38100</xdr:colOff>
                    <xdr:row>4</xdr:row>
                    <xdr:rowOff>171450</xdr:rowOff>
                  </from>
                  <to>
                    <xdr:col>5</xdr:col>
                    <xdr:colOff>2032000</xdr:colOff>
                    <xdr:row>4</xdr:row>
                    <xdr:rowOff>349250</xdr:rowOff>
                  </to>
                </anchor>
              </controlPr>
            </control>
          </mc:Choice>
        </mc:AlternateContent>
        <mc:AlternateContent xmlns:mc="http://schemas.openxmlformats.org/markup-compatibility/2006">
          <mc:Choice Requires="x14">
            <control shapeId="71685" r:id="rId6" name="Check Box 5">
              <controlPr defaultSize="0" autoFill="0" autoLine="0" autoPict="0">
                <anchor moveWithCells="1">
                  <from>
                    <xdr:col>5</xdr:col>
                    <xdr:colOff>57150</xdr:colOff>
                    <xdr:row>4</xdr:row>
                    <xdr:rowOff>514350</xdr:rowOff>
                  </from>
                  <to>
                    <xdr:col>6</xdr:col>
                    <xdr:colOff>0</xdr:colOff>
                    <xdr:row>5</xdr:row>
                    <xdr:rowOff>0</xdr:rowOff>
                  </to>
                </anchor>
              </controlPr>
            </control>
          </mc:Choice>
        </mc:AlternateContent>
        <mc:AlternateContent xmlns:mc="http://schemas.openxmlformats.org/markup-compatibility/2006">
          <mc:Choice Requires="x14">
            <control shapeId="71686" r:id="rId7" name="Check Box 6">
              <controlPr defaultSize="0" autoFill="0" autoLine="0" autoPict="0">
                <anchor moveWithCells="1">
                  <from>
                    <xdr:col>5</xdr:col>
                    <xdr:colOff>38100</xdr:colOff>
                    <xdr:row>5</xdr:row>
                    <xdr:rowOff>19050</xdr:rowOff>
                  </from>
                  <to>
                    <xdr:col>5</xdr:col>
                    <xdr:colOff>2032000</xdr:colOff>
                    <xdr:row>5</xdr:row>
                    <xdr:rowOff>190500</xdr:rowOff>
                  </to>
                </anchor>
              </controlPr>
            </control>
          </mc:Choice>
        </mc:AlternateContent>
        <mc:AlternateContent xmlns:mc="http://schemas.openxmlformats.org/markup-compatibility/2006">
          <mc:Choice Requires="x14">
            <control shapeId="71687" r:id="rId8" name="Check Box 7">
              <controlPr defaultSize="0" autoFill="0" autoLine="0" autoPict="0">
                <anchor moveWithCells="1">
                  <from>
                    <xdr:col>5</xdr:col>
                    <xdr:colOff>38100</xdr:colOff>
                    <xdr:row>5</xdr:row>
                    <xdr:rowOff>171450</xdr:rowOff>
                  </from>
                  <to>
                    <xdr:col>5</xdr:col>
                    <xdr:colOff>2032000</xdr:colOff>
                    <xdr:row>5</xdr:row>
                    <xdr:rowOff>349250</xdr:rowOff>
                  </to>
                </anchor>
              </controlPr>
            </control>
          </mc:Choice>
        </mc:AlternateContent>
        <mc:AlternateContent xmlns:mc="http://schemas.openxmlformats.org/markup-compatibility/2006">
          <mc:Choice Requires="x14">
            <control shapeId="71688" r:id="rId9" name="Check Box 8">
              <controlPr defaultSize="0" autoFill="0" autoLine="0" autoPict="0">
                <anchor moveWithCells="1">
                  <from>
                    <xdr:col>5</xdr:col>
                    <xdr:colOff>57150</xdr:colOff>
                    <xdr:row>5</xdr:row>
                    <xdr:rowOff>514350</xdr:rowOff>
                  </from>
                  <to>
                    <xdr:col>6</xdr:col>
                    <xdr:colOff>0</xdr:colOff>
                    <xdr:row>6</xdr:row>
                    <xdr:rowOff>0</xdr:rowOff>
                  </to>
                </anchor>
              </controlPr>
            </control>
          </mc:Choice>
        </mc:AlternateContent>
        <mc:AlternateContent xmlns:mc="http://schemas.openxmlformats.org/markup-compatibility/2006">
          <mc:Choice Requires="x14">
            <control shapeId="71689" r:id="rId10" name="Check Box 9">
              <controlPr defaultSize="0" autoFill="0" autoLine="0" autoPict="0">
                <anchor moveWithCells="1">
                  <from>
                    <xdr:col>5</xdr:col>
                    <xdr:colOff>38100</xdr:colOff>
                    <xdr:row>6</xdr:row>
                    <xdr:rowOff>19050</xdr:rowOff>
                  </from>
                  <to>
                    <xdr:col>5</xdr:col>
                    <xdr:colOff>2032000</xdr:colOff>
                    <xdr:row>6</xdr:row>
                    <xdr:rowOff>190500</xdr:rowOff>
                  </to>
                </anchor>
              </controlPr>
            </control>
          </mc:Choice>
        </mc:AlternateContent>
        <mc:AlternateContent xmlns:mc="http://schemas.openxmlformats.org/markup-compatibility/2006">
          <mc:Choice Requires="x14">
            <control shapeId="71690" r:id="rId11" name="Check Box 10">
              <controlPr defaultSize="0" autoFill="0" autoLine="0" autoPict="0">
                <anchor moveWithCells="1">
                  <from>
                    <xdr:col>5</xdr:col>
                    <xdr:colOff>38100</xdr:colOff>
                    <xdr:row>6</xdr:row>
                    <xdr:rowOff>171450</xdr:rowOff>
                  </from>
                  <to>
                    <xdr:col>5</xdr:col>
                    <xdr:colOff>2032000</xdr:colOff>
                    <xdr:row>6</xdr:row>
                    <xdr:rowOff>349250</xdr:rowOff>
                  </to>
                </anchor>
              </controlPr>
            </control>
          </mc:Choice>
        </mc:AlternateContent>
        <mc:AlternateContent xmlns:mc="http://schemas.openxmlformats.org/markup-compatibility/2006">
          <mc:Choice Requires="x14">
            <control shapeId="71691" r:id="rId12" name="Check Box 11">
              <controlPr defaultSize="0" autoFill="0" autoLine="0" autoPict="0">
                <anchor moveWithCells="1">
                  <from>
                    <xdr:col>5</xdr:col>
                    <xdr:colOff>57150</xdr:colOff>
                    <xdr:row>6</xdr:row>
                    <xdr:rowOff>514350</xdr:rowOff>
                  </from>
                  <to>
                    <xdr:col>6</xdr:col>
                    <xdr:colOff>0</xdr:colOff>
                    <xdr:row>7</xdr:row>
                    <xdr:rowOff>0</xdr:rowOff>
                  </to>
                </anchor>
              </controlPr>
            </control>
          </mc:Choice>
        </mc:AlternateContent>
        <mc:AlternateContent xmlns:mc="http://schemas.openxmlformats.org/markup-compatibility/2006">
          <mc:Choice Requires="x14">
            <control shapeId="71692" r:id="rId13" name="Check Box 12">
              <controlPr defaultSize="0" autoFill="0" autoLine="0" autoPict="0">
                <anchor moveWithCells="1">
                  <from>
                    <xdr:col>5</xdr:col>
                    <xdr:colOff>38100</xdr:colOff>
                    <xdr:row>7</xdr:row>
                    <xdr:rowOff>19050</xdr:rowOff>
                  </from>
                  <to>
                    <xdr:col>5</xdr:col>
                    <xdr:colOff>2032000</xdr:colOff>
                    <xdr:row>7</xdr:row>
                    <xdr:rowOff>190500</xdr:rowOff>
                  </to>
                </anchor>
              </controlPr>
            </control>
          </mc:Choice>
        </mc:AlternateContent>
        <mc:AlternateContent xmlns:mc="http://schemas.openxmlformats.org/markup-compatibility/2006">
          <mc:Choice Requires="x14">
            <control shapeId="71693" r:id="rId14" name="Check Box 13">
              <controlPr defaultSize="0" autoFill="0" autoLine="0" autoPict="0">
                <anchor moveWithCells="1">
                  <from>
                    <xdr:col>5</xdr:col>
                    <xdr:colOff>38100</xdr:colOff>
                    <xdr:row>7</xdr:row>
                    <xdr:rowOff>171450</xdr:rowOff>
                  </from>
                  <to>
                    <xdr:col>5</xdr:col>
                    <xdr:colOff>2032000</xdr:colOff>
                    <xdr:row>7</xdr:row>
                    <xdr:rowOff>349250</xdr:rowOff>
                  </to>
                </anchor>
              </controlPr>
            </control>
          </mc:Choice>
        </mc:AlternateContent>
        <mc:AlternateContent xmlns:mc="http://schemas.openxmlformats.org/markup-compatibility/2006">
          <mc:Choice Requires="x14">
            <control shapeId="71694" r:id="rId15" name="Check Box 14">
              <controlPr defaultSize="0" autoFill="0" autoLine="0" autoPict="0">
                <anchor moveWithCells="1">
                  <from>
                    <xdr:col>5</xdr:col>
                    <xdr:colOff>57150</xdr:colOff>
                    <xdr:row>7</xdr:row>
                    <xdr:rowOff>514350</xdr:rowOff>
                  </from>
                  <to>
                    <xdr:col>6</xdr:col>
                    <xdr:colOff>0</xdr:colOff>
                    <xdr:row>8</xdr:row>
                    <xdr:rowOff>0</xdr:rowOff>
                  </to>
                </anchor>
              </controlPr>
            </control>
          </mc:Choice>
        </mc:AlternateContent>
        <mc:AlternateContent xmlns:mc="http://schemas.openxmlformats.org/markup-compatibility/2006">
          <mc:Choice Requires="x14">
            <control shapeId="71695" r:id="rId16" name="Check Box 15">
              <controlPr defaultSize="0" autoFill="0" autoLine="0" autoPict="0">
                <anchor moveWithCells="1">
                  <from>
                    <xdr:col>5</xdr:col>
                    <xdr:colOff>38100</xdr:colOff>
                    <xdr:row>8</xdr:row>
                    <xdr:rowOff>19050</xdr:rowOff>
                  </from>
                  <to>
                    <xdr:col>5</xdr:col>
                    <xdr:colOff>2032000</xdr:colOff>
                    <xdr:row>8</xdr:row>
                    <xdr:rowOff>190500</xdr:rowOff>
                  </to>
                </anchor>
              </controlPr>
            </control>
          </mc:Choice>
        </mc:AlternateContent>
        <mc:AlternateContent xmlns:mc="http://schemas.openxmlformats.org/markup-compatibility/2006">
          <mc:Choice Requires="x14">
            <control shapeId="71696" r:id="rId17" name="Check Box 16">
              <controlPr defaultSize="0" autoFill="0" autoLine="0" autoPict="0">
                <anchor moveWithCells="1">
                  <from>
                    <xdr:col>5</xdr:col>
                    <xdr:colOff>38100</xdr:colOff>
                    <xdr:row>8</xdr:row>
                    <xdr:rowOff>171450</xdr:rowOff>
                  </from>
                  <to>
                    <xdr:col>5</xdr:col>
                    <xdr:colOff>2032000</xdr:colOff>
                    <xdr:row>8</xdr:row>
                    <xdr:rowOff>349250</xdr:rowOff>
                  </to>
                </anchor>
              </controlPr>
            </control>
          </mc:Choice>
        </mc:AlternateContent>
        <mc:AlternateContent xmlns:mc="http://schemas.openxmlformats.org/markup-compatibility/2006">
          <mc:Choice Requires="x14">
            <control shapeId="71697" r:id="rId18" name="Check Box 17">
              <controlPr defaultSize="0" autoFill="0" autoLine="0" autoPict="0">
                <anchor moveWithCells="1">
                  <from>
                    <xdr:col>5</xdr:col>
                    <xdr:colOff>57150</xdr:colOff>
                    <xdr:row>8</xdr:row>
                    <xdr:rowOff>514350</xdr:rowOff>
                  </from>
                  <to>
                    <xdr:col>6</xdr:col>
                    <xdr:colOff>0</xdr:colOff>
                    <xdr:row>9</xdr:row>
                    <xdr:rowOff>0</xdr:rowOff>
                  </to>
                </anchor>
              </controlPr>
            </control>
          </mc:Choice>
        </mc:AlternateContent>
        <mc:AlternateContent xmlns:mc="http://schemas.openxmlformats.org/markup-compatibility/2006">
          <mc:Choice Requires="x14">
            <control shapeId="71698" r:id="rId19" name="Check Box 18">
              <controlPr defaultSize="0" autoFill="0" autoLine="0" autoPict="0">
                <anchor moveWithCells="1">
                  <from>
                    <xdr:col>5</xdr:col>
                    <xdr:colOff>38100</xdr:colOff>
                    <xdr:row>9</xdr:row>
                    <xdr:rowOff>19050</xdr:rowOff>
                  </from>
                  <to>
                    <xdr:col>5</xdr:col>
                    <xdr:colOff>2032000</xdr:colOff>
                    <xdr:row>9</xdr:row>
                    <xdr:rowOff>190500</xdr:rowOff>
                  </to>
                </anchor>
              </controlPr>
            </control>
          </mc:Choice>
        </mc:AlternateContent>
        <mc:AlternateContent xmlns:mc="http://schemas.openxmlformats.org/markup-compatibility/2006">
          <mc:Choice Requires="x14">
            <control shapeId="71699" r:id="rId20" name="Check Box 19">
              <controlPr defaultSize="0" autoFill="0" autoLine="0" autoPict="0">
                <anchor moveWithCells="1">
                  <from>
                    <xdr:col>5</xdr:col>
                    <xdr:colOff>38100</xdr:colOff>
                    <xdr:row>9</xdr:row>
                    <xdr:rowOff>171450</xdr:rowOff>
                  </from>
                  <to>
                    <xdr:col>5</xdr:col>
                    <xdr:colOff>2032000</xdr:colOff>
                    <xdr:row>9</xdr:row>
                    <xdr:rowOff>349250</xdr:rowOff>
                  </to>
                </anchor>
              </controlPr>
            </control>
          </mc:Choice>
        </mc:AlternateContent>
        <mc:AlternateContent xmlns:mc="http://schemas.openxmlformats.org/markup-compatibility/2006">
          <mc:Choice Requires="x14">
            <control shapeId="71700" r:id="rId21" name="Check Box 20">
              <controlPr defaultSize="0" autoFill="0" autoLine="0" autoPict="0">
                <anchor moveWithCells="1">
                  <from>
                    <xdr:col>5</xdr:col>
                    <xdr:colOff>57150</xdr:colOff>
                    <xdr:row>9</xdr:row>
                    <xdr:rowOff>514350</xdr:rowOff>
                  </from>
                  <to>
                    <xdr:col>6</xdr:col>
                    <xdr:colOff>0</xdr:colOff>
                    <xdr:row>10</xdr:row>
                    <xdr:rowOff>0</xdr:rowOff>
                  </to>
                </anchor>
              </controlPr>
            </control>
          </mc:Choice>
        </mc:AlternateContent>
        <mc:AlternateContent xmlns:mc="http://schemas.openxmlformats.org/markup-compatibility/2006">
          <mc:Choice Requires="x14">
            <control shapeId="71701" r:id="rId22" name="Check Box 21">
              <controlPr defaultSize="0" autoFill="0" autoLine="0" autoPict="0">
                <anchor moveWithCells="1">
                  <from>
                    <xdr:col>5</xdr:col>
                    <xdr:colOff>38100</xdr:colOff>
                    <xdr:row>10</xdr:row>
                    <xdr:rowOff>19050</xdr:rowOff>
                  </from>
                  <to>
                    <xdr:col>5</xdr:col>
                    <xdr:colOff>2032000</xdr:colOff>
                    <xdr:row>10</xdr:row>
                    <xdr:rowOff>190500</xdr:rowOff>
                  </to>
                </anchor>
              </controlPr>
            </control>
          </mc:Choice>
        </mc:AlternateContent>
        <mc:AlternateContent xmlns:mc="http://schemas.openxmlformats.org/markup-compatibility/2006">
          <mc:Choice Requires="x14">
            <control shapeId="71702" r:id="rId23" name="Check Box 22">
              <controlPr defaultSize="0" autoFill="0" autoLine="0" autoPict="0">
                <anchor moveWithCells="1">
                  <from>
                    <xdr:col>5</xdr:col>
                    <xdr:colOff>38100</xdr:colOff>
                    <xdr:row>10</xdr:row>
                    <xdr:rowOff>171450</xdr:rowOff>
                  </from>
                  <to>
                    <xdr:col>5</xdr:col>
                    <xdr:colOff>2032000</xdr:colOff>
                    <xdr:row>10</xdr:row>
                    <xdr:rowOff>349250</xdr:rowOff>
                  </to>
                </anchor>
              </controlPr>
            </control>
          </mc:Choice>
        </mc:AlternateContent>
        <mc:AlternateContent xmlns:mc="http://schemas.openxmlformats.org/markup-compatibility/2006">
          <mc:Choice Requires="x14">
            <control shapeId="71703" r:id="rId24" name="Check Box 23">
              <controlPr defaultSize="0" autoFill="0" autoLine="0" autoPict="0">
                <anchor moveWithCells="1">
                  <from>
                    <xdr:col>5</xdr:col>
                    <xdr:colOff>57150</xdr:colOff>
                    <xdr:row>10</xdr:row>
                    <xdr:rowOff>514350</xdr:rowOff>
                  </from>
                  <to>
                    <xdr:col>6</xdr:col>
                    <xdr:colOff>0</xdr:colOff>
                    <xdr:row>11</xdr:row>
                    <xdr:rowOff>0</xdr:rowOff>
                  </to>
                </anchor>
              </controlPr>
            </control>
          </mc:Choice>
        </mc:AlternateContent>
        <mc:AlternateContent xmlns:mc="http://schemas.openxmlformats.org/markup-compatibility/2006">
          <mc:Choice Requires="x14">
            <control shapeId="71704" r:id="rId25" name="Check Box 24">
              <controlPr defaultSize="0" autoFill="0" autoLine="0" autoPict="0">
                <anchor moveWithCells="1">
                  <from>
                    <xdr:col>5</xdr:col>
                    <xdr:colOff>38100</xdr:colOff>
                    <xdr:row>11</xdr:row>
                    <xdr:rowOff>19050</xdr:rowOff>
                  </from>
                  <to>
                    <xdr:col>5</xdr:col>
                    <xdr:colOff>2032000</xdr:colOff>
                    <xdr:row>11</xdr:row>
                    <xdr:rowOff>190500</xdr:rowOff>
                  </to>
                </anchor>
              </controlPr>
            </control>
          </mc:Choice>
        </mc:AlternateContent>
        <mc:AlternateContent xmlns:mc="http://schemas.openxmlformats.org/markup-compatibility/2006">
          <mc:Choice Requires="x14">
            <control shapeId="71705" r:id="rId26" name="Check Box 25">
              <controlPr defaultSize="0" autoFill="0" autoLine="0" autoPict="0">
                <anchor moveWithCells="1">
                  <from>
                    <xdr:col>5</xdr:col>
                    <xdr:colOff>38100</xdr:colOff>
                    <xdr:row>11</xdr:row>
                    <xdr:rowOff>171450</xdr:rowOff>
                  </from>
                  <to>
                    <xdr:col>5</xdr:col>
                    <xdr:colOff>2032000</xdr:colOff>
                    <xdr:row>11</xdr:row>
                    <xdr:rowOff>349250</xdr:rowOff>
                  </to>
                </anchor>
              </controlPr>
            </control>
          </mc:Choice>
        </mc:AlternateContent>
        <mc:AlternateContent xmlns:mc="http://schemas.openxmlformats.org/markup-compatibility/2006">
          <mc:Choice Requires="x14">
            <control shapeId="71706" r:id="rId27" name="Check Box 26">
              <controlPr defaultSize="0" autoFill="0" autoLine="0" autoPict="0">
                <anchor moveWithCells="1">
                  <from>
                    <xdr:col>5</xdr:col>
                    <xdr:colOff>57150</xdr:colOff>
                    <xdr:row>11</xdr:row>
                    <xdr:rowOff>514350</xdr:rowOff>
                  </from>
                  <to>
                    <xdr:col>6</xdr:col>
                    <xdr:colOff>0</xdr:colOff>
                    <xdr:row>12</xdr:row>
                    <xdr:rowOff>0</xdr:rowOff>
                  </to>
                </anchor>
              </controlPr>
            </control>
          </mc:Choice>
        </mc:AlternateContent>
        <mc:AlternateContent xmlns:mc="http://schemas.openxmlformats.org/markup-compatibility/2006">
          <mc:Choice Requires="x14">
            <control shapeId="71707" r:id="rId28" name="Check Box 27">
              <controlPr defaultSize="0" autoFill="0" autoLine="0" autoPict="0">
                <anchor moveWithCells="1">
                  <from>
                    <xdr:col>5</xdr:col>
                    <xdr:colOff>38100</xdr:colOff>
                    <xdr:row>12</xdr:row>
                    <xdr:rowOff>19050</xdr:rowOff>
                  </from>
                  <to>
                    <xdr:col>5</xdr:col>
                    <xdr:colOff>2032000</xdr:colOff>
                    <xdr:row>12</xdr:row>
                    <xdr:rowOff>190500</xdr:rowOff>
                  </to>
                </anchor>
              </controlPr>
            </control>
          </mc:Choice>
        </mc:AlternateContent>
        <mc:AlternateContent xmlns:mc="http://schemas.openxmlformats.org/markup-compatibility/2006">
          <mc:Choice Requires="x14">
            <control shapeId="71708" r:id="rId29" name="Check Box 28">
              <controlPr defaultSize="0" autoFill="0" autoLine="0" autoPict="0">
                <anchor moveWithCells="1">
                  <from>
                    <xdr:col>5</xdr:col>
                    <xdr:colOff>38100</xdr:colOff>
                    <xdr:row>12</xdr:row>
                    <xdr:rowOff>171450</xdr:rowOff>
                  </from>
                  <to>
                    <xdr:col>5</xdr:col>
                    <xdr:colOff>2032000</xdr:colOff>
                    <xdr:row>12</xdr:row>
                    <xdr:rowOff>349250</xdr:rowOff>
                  </to>
                </anchor>
              </controlPr>
            </control>
          </mc:Choice>
        </mc:AlternateContent>
        <mc:AlternateContent xmlns:mc="http://schemas.openxmlformats.org/markup-compatibility/2006">
          <mc:Choice Requires="x14">
            <control shapeId="71709" r:id="rId30" name="Check Box 29">
              <controlPr defaultSize="0" autoFill="0" autoLine="0" autoPict="0">
                <anchor moveWithCells="1">
                  <from>
                    <xdr:col>5</xdr:col>
                    <xdr:colOff>57150</xdr:colOff>
                    <xdr:row>12</xdr:row>
                    <xdr:rowOff>514350</xdr:rowOff>
                  </from>
                  <to>
                    <xdr:col>6</xdr:col>
                    <xdr:colOff>0</xdr:colOff>
                    <xdr:row>13</xdr:row>
                    <xdr:rowOff>0</xdr:rowOff>
                  </to>
                </anchor>
              </controlPr>
            </control>
          </mc:Choice>
        </mc:AlternateContent>
        <mc:AlternateContent xmlns:mc="http://schemas.openxmlformats.org/markup-compatibility/2006">
          <mc:Choice Requires="x14">
            <control shapeId="71710" r:id="rId31" name="Check Box 30">
              <controlPr defaultSize="0" autoFill="0" autoLine="0" autoPict="0">
                <anchor moveWithCells="1">
                  <from>
                    <xdr:col>5</xdr:col>
                    <xdr:colOff>38100</xdr:colOff>
                    <xdr:row>13</xdr:row>
                    <xdr:rowOff>19050</xdr:rowOff>
                  </from>
                  <to>
                    <xdr:col>5</xdr:col>
                    <xdr:colOff>2032000</xdr:colOff>
                    <xdr:row>13</xdr:row>
                    <xdr:rowOff>190500</xdr:rowOff>
                  </to>
                </anchor>
              </controlPr>
            </control>
          </mc:Choice>
        </mc:AlternateContent>
        <mc:AlternateContent xmlns:mc="http://schemas.openxmlformats.org/markup-compatibility/2006">
          <mc:Choice Requires="x14">
            <control shapeId="71711" r:id="rId32" name="Check Box 31">
              <controlPr defaultSize="0" autoFill="0" autoLine="0" autoPict="0">
                <anchor moveWithCells="1">
                  <from>
                    <xdr:col>5</xdr:col>
                    <xdr:colOff>38100</xdr:colOff>
                    <xdr:row>13</xdr:row>
                    <xdr:rowOff>171450</xdr:rowOff>
                  </from>
                  <to>
                    <xdr:col>5</xdr:col>
                    <xdr:colOff>2032000</xdr:colOff>
                    <xdr:row>13</xdr:row>
                    <xdr:rowOff>349250</xdr:rowOff>
                  </to>
                </anchor>
              </controlPr>
            </control>
          </mc:Choice>
        </mc:AlternateContent>
        <mc:AlternateContent xmlns:mc="http://schemas.openxmlformats.org/markup-compatibility/2006">
          <mc:Choice Requires="x14">
            <control shapeId="71712" r:id="rId33" name="Check Box 32">
              <controlPr defaultSize="0" autoFill="0" autoLine="0" autoPict="0">
                <anchor moveWithCells="1">
                  <from>
                    <xdr:col>5</xdr:col>
                    <xdr:colOff>57150</xdr:colOff>
                    <xdr:row>13</xdr:row>
                    <xdr:rowOff>514350</xdr:rowOff>
                  </from>
                  <to>
                    <xdr:col>6</xdr:col>
                    <xdr:colOff>0</xdr:colOff>
                    <xdr:row>14</xdr:row>
                    <xdr:rowOff>0</xdr:rowOff>
                  </to>
                </anchor>
              </controlPr>
            </control>
          </mc:Choice>
        </mc:AlternateContent>
        <mc:AlternateContent xmlns:mc="http://schemas.openxmlformats.org/markup-compatibility/2006">
          <mc:Choice Requires="x14">
            <control shapeId="71713" r:id="rId34" name="Check Box 33">
              <controlPr defaultSize="0" autoFill="0" autoLine="0" autoPict="0">
                <anchor moveWithCells="1">
                  <from>
                    <xdr:col>5</xdr:col>
                    <xdr:colOff>38100</xdr:colOff>
                    <xdr:row>14</xdr:row>
                    <xdr:rowOff>19050</xdr:rowOff>
                  </from>
                  <to>
                    <xdr:col>5</xdr:col>
                    <xdr:colOff>2032000</xdr:colOff>
                    <xdr:row>14</xdr:row>
                    <xdr:rowOff>190500</xdr:rowOff>
                  </to>
                </anchor>
              </controlPr>
            </control>
          </mc:Choice>
        </mc:AlternateContent>
        <mc:AlternateContent xmlns:mc="http://schemas.openxmlformats.org/markup-compatibility/2006">
          <mc:Choice Requires="x14">
            <control shapeId="71714" r:id="rId35" name="Check Box 34">
              <controlPr defaultSize="0" autoFill="0" autoLine="0" autoPict="0">
                <anchor moveWithCells="1">
                  <from>
                    <xdr:col>5</xdr:col>
                    <xdr:colOff>38100</xdr:colOff>
                    <xdr:row>14</xdr:row>
                    <xdr:rowOff>171450</xdr:rowOff>
                  </from>
                  <to>
                    <xdr:col>5</xdr:col>
                    <xdr:colOff>2032000</xdr:colOff>
                    <xdr:row>14</xdr:row>
                    <xdr:rowOff>349250</xdr:rowOff>
                  </to>
                </anchor>
              </controlPr>
            </control>
          </mc:Choice>
        </mc:AlternateContent>
        <mc:AlternateContent xmlns:mc="http://schemas.openxmlformats.org/markup-compatibility/2006">
          <mc:Choice Requires="x14">
            <control shapeId="71715" r:id="rId36" name="Check Box 35">
              <controlPr defaultSize="0" autoFill="0" autoLine="0" autoPict="0">
                <anchor moveWithCells="1">
                  <from>
                    <xdr:col>5</xdr:col>
                    <xdr:colOff>57150</xdr:colOff>
                    <xdr:row>14</xdr:row>
                    <xdr:rowOff>514350</xdr:rowOff>
                  </from>
                  <to>
                    <xdr:col>6</xdr:col>
                    <xdr:colOff>0</xdr:colOff>
                    <xdr:row>15</xdr:row>
                    <xdr:rowOff>0</xdr:rowOff>
                  </to>
                </anchor>
              </controlPr>
            </control>
          </mc:Choice>
        </mc:AlternateContent>
      </controls>
    </mc:Choice>
  </mc:AlternateConten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9DD44-5813-4E9E-871A-614E6ACED0B1}">
  <sheetPr codeName="Sheet39">
    <tabColor rgb="FFFF0000"/>
  </sheetPr>
  <dimension ref="A1:H28"/>
  <sheetViews>
    <sheetView zoomScaleNormal="100" workbookViewId="0">
      <selection activeCell="H5" sqref="H5"/>
    </sheetView>
  </sheetViews>
  <sheetFormatPr defaultRowHeight="14.5" x14ac:dyDescent="0.35"/>
  <cols>
    <col min="1" max="1" width="5.7265625" customWidth="1"/>
    <col min="2" max="2" width="33.26953125" customWidth="1"/>
    <col min="3" max="3" width="19" bestFit="1" customWidth="1"/>
    <col min="4" max="8" width="14.6328125" customWidth="1"/>
    <col min="9" max="9" width="5.7265625" customWidth="1"/>
  </cols>
  <sheetData>
    <row r="1" spans="1:8" s="3" customFormat="1" ht="18.5" x14ac:dyDescent="0.45">
      <c r="A1" s="73" t="s">
        <v>35</v>
      </c>
      <c r="B1" s="85"/>
      <c r="C1" s="85"/>
    </row>
    <row r="2" spans="1:8" s="3" customFormat="1" x14ac:dyDescent="0.35">
      <c r="A2" s="3" t="s">
        <v>84</v>
      </c>
    </row>
    <row r="3" spans="1:8" s="3" customFormat="1" ht="15" customHeight="1" x14ac:dyDescent="0.35">
      <c r="B3" s="7"/>
      <c r="C3" s="95"/>
    </row>
    <row r="4" spans="1:8" ht="30" customHeight="1" x14ac:dyDescent="0.35">
      <c r="A4" s="273"/>
      <c r="B4" s="273"/>
      <c r="C4" s="114" t="s">
        <v>250</v>
      </c>
      <c r="D4" s="114" t="s">
        <v>250</v>
      </c>
      <c r="E4" s="114" t="s">
        <v>250</v>
      </c>
      <c r="F4" s="114" t="s">
        <v>250</v>
      </c>
      <c r="G4" s="114" t="s">
        <v>250</v>
      </c>
      <c r="H4" s="114" t="s">
        <v>250</v>
      </c>
    </row>
    <row r="5" spans="1:8" ht="44" customHeight="1" x14ac:dyDescent="0.35">
      <c r="A5" s="274"/>
      <c r="B5" s="274"/>
      <c r="C5" s="115" t="s">
        <v>464</v>
      </c>
      <c r="D5" s="115" t="s">
        <v>464</v>
      </c>
      <c r="E5" s="115" t="s">
        <v>464</v>
      </c>
      <c r="F5" s="115" t="s">
        <v>464</v>
      </c>
      <c r="G5" s="115" t="s">
        <v>464</v>
      </c>
      <c r="H5" s="115" t="s">
        <v>464</v>
      </c>
    </row>
    <row r="6" spans="1:8" ht="30" customHeight="1" x14ac:dyDescent="0.35">
      <c r="A6" s="272" t="s">
        <v>251</v>
      </c>
      <c r="B6" s="272"/>
      <c r="C6" s="110"/>
      <c r="D6" s="110"/>
      <c r="E6" s="110"/>
      <c r="F6" s="110"/>
      <c r="G6" s="110"/>
      <c r="H6" s="110"/>
    </row>
    <row r="7" spans="1:8" ht="30" customHeight="1" x14ac:dyDescent="0.35">
      <c r="A7" s="272" t="s">
        <v>252</v>
      </c>
      <c r="B7" s="272"/>
      <c r="C7" s="110"/>
      <c r="D7" s="110"/>
      <c r="E7" s="110"/>
      <c r="F7" s="110"/>
      <c r="G7" s="110"/>
      <c r="H7" s="110"/>
    </row>
    <row r="8" spans="1:8" ht="30" customHeight="1" x14ac:dyDescent="0.35">
      <c r="A8" s="272" t="s">
        <v>253</v>
      </c>
      <c r="B8" s="272"/>
      <c r="C8" s="110"/>
      <c r="D8" s="110"/>
      <c r="E8" s="110"/>
      <c r="F8" s="110"/>
      <c r="G8" s="110"/>
      <c r="H8" s="110"/>
    </row>
    <row r="9" spans="1:8" ht="30" customHeight="1" x14ac:dyDescent="0.35">
      <c r="A9" s="272" t="s">
        <v>254</v>
      </c>
      <c r="B9" s="272"/>
      <c r="C9" s="110"/>
      <c r="D9" s="110"/>
      <c r="E9" s="110"/>
      <c r="F9" s="110"/>
      <c r="G9" s="110"/>
      <c r="H9" s="110"/>
    </row>
    <row r="10" spans="1:8" ht="30" customHeight="1" x14ac:dyDescent="0.35">
      <c r="A10" s="272" t="s">
        <v>255</v>
      </c>
      <c r="B10" s="272"/>
      <c r="C10" s="110"/>
      <c r="D10" s="110"/>
      <c r="E10" s="110"/>
      <c r="F10" s="110"/>
      <c r="G10" s="110"/>
      <c r="H10" s="110"/>
    </row>
    <row r="11" spans="1:8" ht="30" customHeight="1" x14ac:dyDescent="0.35">
      <c r="A11" s="272" t="s">
        <v>256</v>
      </c>
      <c r="B11" s="272"/>
      <c r="C11" s="110"/>
      <c r="D11" s="110"/>
      <c r="E11" s="110"/>
      <c r="F11" s="110"/>
      <c r="G11" s="110"/>
      <c r="H11" s="110"/>
    </row>
    <row r="12" spans="1:8" ht="30" customHeight="1" x14ac:dyDescent="0.35">
      <c r="A12" s="272" t="s">
        <v>257</v>
      </c>
      <c r="B12" s="272"/>
      <c r="C12" s="111"/>
      <c r="D12" s="111"/>
      <c r="E12" s="111"/>
      <c r="F12" s="111"/>
      <c r="G12" s="111"/>
      <c r="H12" s="111"/>
    </row>
    <row r="13" spans="1:8" ht="30" customHeight="1" x14ac:dyDescent="0.35">
      <c r="A13" s="272" t="s">
        <v>258</v>
      </c>
      <c r="B13" s="272"/>
      <c r="C13" s="110"/>
      <c r="D13" s="110"/>
      <c r="E13" s="110"/>
      <c r="F13" s="110"/>
      <c r="G13" s="110"/>
      <c r="H13" s="110"/>
    </row>
    <row r="14" spans="1:8" ht="30" customHeight="1" x14ac:dyDescent="0.35">
      <c r="A14" s="272" t="s">
        <v>259</v>
      </c>
      <c r="B14" s="272"/>
      <c r="C14" s="110"/>
      <c r="D14" s="110"/>
      <c r="E14" s="110"/>
      <c r="F14" s="110"/>
      <c r="G14" s="110"/>
      <c r="H14" s="110"/>
    </row>
    <row r="15" spans="1:8" ht="30" customHeight="1" x14ac:dyDescent="0.35">
      <c r="A15" s="272" t="s">
        <v>260</v>
      </c>
      <c r="B15" s="272"/>
      <c r="C15" s="110"/>
      <c r="D15" s="110"/>
      <c r="E15" s="110"/>
      <c r="F15" s="110"/>
      <c r="G15" s="110"/>
      <c r="H15" s="110"/>
    </row>
    <row r="16" spans="1:8" ht="30" customHeight="1" x14ac:dyDescent="0.35">
      <c r="A16" s="272" t="s">
        <v>261</v>
      </c>
      <c r="B16" s="272"/>
      <c r="C16" s="110"/>
      <c r="D16" s="110"/>
      <c r="E16" s="110"/>
      <c r="F16" s="110"/>
      <c r="G16" s="110"/>
      <c r="H16" s="110"/>
    </row>
    <row r="17" spans="1:8" ht="30" customHeight="1" x14ac:dyDescent="0.35">
      <c r="A17" s="272" t="s">
        <v>262</v>
      </c>
      <c r="B17" s="272"/>
      <c r="C17" s="110"/>
      <c r="D17" s="110"/>
      <c r="E17" s="110"/>
      <c r="F17" s="110"/>
      <c r="G17" s="110"/>
      <c r="H17" s="110"/>
    </row>
    <row r="18" spans="1:8" ht="30" customHeight="1" x14ac:dyDescent="0.35">
      <c r="A18" s="272" t="s">
        <v>263</v>
      </c>
      <c r="B18" s="272"/>
      <c r="C18" s="110"/>
      <c r="D18" s="110"/>
      <c r="E18" s="110"/>
      <c r="F18" s="110"/>
      <c r="G18" s="110"/>
      <c r="H18" s="110"/>
    </row>
    <row r="19" spans="1:8" ht="30" customHeight="1" x14ac:dyDescent="0.35">
      <c r="A19" s="272" t="s">
        <v>264</v>
      </c>
      <c r="B19" s="272"/>
      <c r="C19" s="110"/>
      <c r="D19" s="110"/>
      <c r="E19" s="110"/>
      <c r="F19" s="110"/>
      <c r="G19" s="110"/>
      <c r="H19" s="110"/>
    </row>
    <row r="20" spans="1:8" ht="30" customHeight="1" x14ac:dyDescent="0.35">
      <c r="A20" s="272" t="s">
        <v>265</v>
      </c>
      <c r="B20" s="272"/>
      <c r="C20" s="110"/>
      <c r="D20" s="110"/>
      <c r="E20" s="110"/>
      <c r="F20" s="110"/>
      <c r="G20" s="110"/>
      <c r="H20" s="110"/>
    </row>
    <row r="21" spans="1:8" ht="30" customHeight="1" x14ac:dyDescent="0.35">
      <c r="A21" s="272" t="s">
        <v>266</v>
      </c>
      <c r="B21" s="272"/>
      <c r="C21" s="110"/>
      <c r="D21" s="110"/>
      <c r="E21" s="110"/>
      <c r="F21" s="110"/>
      <c r="G21" s="110"/>
      <c r="H21" s="110"/>
    </row>
    <row r="22" spans="1:8" ht="30" customHeight="1" x14ac:dyDescent="0.35">
      <c r="A22" s="272" t="s">
        <v>267</v>
      </c>
      <c r="B22" s="272"/>
      <c r="C22" s="110"/>
      <c r="D22" s="110"/>
      <c r="E22" s="110"/>
      <c r="F22" s="110"/>
      <c r="G22" s="110"/>
      <c r="H22" s="110"/>
    </row>
    <row r="23" spans="1:8" ht="30" customHeight="1" x14ac:dyDescent="0.35">
      <c r="A23" s="272" t="s">
        <v>268</v>
      </c>
      <c r="B23" s="272"/>
      <c r="C23" s="110"/>
      <c r="D23" s="110"/>
      <c r="E23" s="110"/>
      <c r="F23" s="110"/>
      <c r="G23" s="110"/>
      <c r="H23" s="110"/>
    </row>
    <row r="24" spans="1:8" ht="30" customHeight="1" x14ac:dyDescent="0.35">
      <c r="A24" s="272" t="s">
        <v>269</v>
      </c>
      <c r="B24" s="272"/>
      <c r="C24" s="110"/>
      <c r="D24" s="110"/>
      <c r="E24" s="110"/>
      <c r="F24" s="110"/>
      <c r="G24" s="110"/>
      <c r="H24" s="110"/>
    </row>
    <row r="25" spans="1:8" ht="30" customHeight="1" x14ac:dyDescent="0.35">
      <c r="A25" s="272" t="s">
        <v>270</v>
      </c>
      <c r="B25" s="272"/>
      <c r="C25" s="110"/>
      <c r="D25" s="110"/>
      <c r="E25" s="110"/>
      <c r="F25" s="110"/>
      <c r="G25" s="110"/>
      <c r="H25" s="110"/>
    </row>
    <row r="26" spans="1:8" ht="30" customHeight="1" x14ac:dyDescent="0.35">
      <c r="A26" s="272" t="s">
        <v>271</v>
      </c>
      <c r="B26" s="272"/>
      <c r="C26" s="110"/>
      <c r="D26" s="110"/>
      <c r="E26" s="110"/>
      <c r="F26" s="110"/>
      <c r="G26" s="110"/>
      <c r="H26" s="110"/>
    </row>
    <row r="27" spans="1:8" ht="30" customHeight="1" x14ac:dyDescent="0.35">
      <c r="A27" s="272" t="s">
        <v>272</v>
      </c>
      <c r="B27" s="272"/>
      <c r="C27" s="110"/>
      <c r="D27" s="110"/>
      <c r="E27" s="110"/>
      <c r="F27" s="110"/>
      <c r="G27" s="110"/>
      <c r="H27" s="110"/>
    </row>
    <row r="28" spans="1:8" ht="30" customHeight="1" x14ac:dyDescent="0.35">
      <c r="A28" s="272" t="s">
        <v>273</v>
      </c>
      <c r="B28" s="272"/>
      <c r="C28" s="110"/>
      <c r="D28" s="110"/>
      <c r="E28" s="110"/>
      <c r="F28" s="110"/>
      <c r="G28" s="110"/>
      <c r="H28" s="110"/>
    </row>
  </sheetData>
  <mergeCells count="25">
    <mergeCell ref="A28:B28"/>
    <mergeCell ref="A22:B22"/>
    <mergeCell ref="A23:B23"/>
    <mergeCell ref="A24:B24"/>
    <mergeCell ref="A25:B25"/>
    <mergeCell ref="A26:B26"/>
    <mergeCell ref="A27:B27"/>
    <mergeCell ref="A21:B21"/>
    <mergeCell ref="A10:B10"/>
    <mergeCell ref="A11:B11"/>
    <mergeCell ref="A12:B12"/>
    <mergeCell ref="A13:B13"/>
    <mergeCell ref="A14:B14"/>
    <mergeCell ref="A15:B15"/>
    <mergeCell ref="A16:B16"/>
    <mergeCell ref="A17:B17"/>
    <mergeCell ref="A18:B18"/>
    <mergeCell ref="A19:B19"/>
    <mergeCell ref="A20:B20"/>
    <mergeCell ref="A9:B9"/>
    <mergeCell ref="A4:B4"/>
    <mergeCell ref="A5:B5"/>
    <mergeCell ref="A6:B6"/>
    <mergeCell ref="A7:B7"/>
    <mergeCell ref="A8:B8"/>
  </mergeCells>
  <pageMargins left="0.7" right="0.7" top="0.75" bottom="0.75" header="0.3" footer="0.3"/>
  <pageSetup scale="78" orientation="portrait" horizontalDpi="300" verticalDpi="300"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14E2F-1459-4ACE-AF40-1F4454FCF4E7}">
  <sheetPr codeName="Sheet31">
    <tabColor rgb="FFFF0000"/>
  </sheetPr>
  <dimension ref="A1:I52"/>
  <sheetViews>
    <sheetView workbookViewId="0">
      <selection activeCell="A5" sqref="A5"/>
    </sheetView>
  </sheetViews>
  <sheetFormatPr defaultRowHeight="14.5" x14ac:dyDescent="0.35"/>
  <cols>
    <col min="1" max="1" width="20" customWidth="1"/>
    <col min="2" max="7" width="15.7265625" customWidth="1"/>
  </cols>
  <sheetData>
    <row r="1" spans="1:9" ht="20.149999999999999" customHeight="1" x14ac:dyDescent="0.45">
      <c r="A1" s="73" t="s">
        <v>274</v>
      </c>
      <c r="B1" s="85"/>
      <c r="C1" s="85"/>
      <c r="D1" s="3"/>
      <c r="E1" s="3"/>
      <c r="F1" s="3"/>
      <c r="G1" s="3"/>
      <c r="H1" s="3"/>
    </row>
    <row r="2" spans="1:9" ht="30" customHeight="1" x14ac:dyDescent="0.35">
      <c r="A2" s="3" t="s">
        <v>84</v>
      </c>
      <c r="B2" s="3"/>
      <c r="C2" s="3"/>
      <c r="D2" s="3"/>
      <c r="E2" s="3"/>
      <c r="F2" s="3"/>
      <c r="G2" s="3"/>
      <c r="H2" s="3"/>
    </row>
    <row r="3" spans="1:9" ht="90" customHeight="1" x14ac:dyDescent="0.35">
      <c r="A3" s="275" t="s">
        <v>275</v>
      </c>
      <c r="B3" s="276"/>
      <c r="C3" s="276"/>
      <c r="D3" s="276"/>
      <c r="E3" s="276"/>
      <c r="F3" s="276"/>
      <c r="G3" s="276"/>
      <c r="H3" s="276"/>
      <c r="I3" s="276"/>
    </row>
    <row r="4" spans="1:9" ht="55" customHeight="1" x14ac:dyDescent="0.35">
      <c r="A4" s="152" t="s">
        <v>465</v>
      </c>
      <c r="B4" s="149" t="s">
        <v>442</v>
      </c>
      <c r="C4" s="149" t="s">
        <v>276</v>
      </c>
      <c r="D4" s="149" t="s">
        <v>277</v>
      </c>
      <c r="E4" s="149" t="s">
        <v>278</v>
      </c>
      <c r="F4" s="149" t="s">
        <v>443</v>
      </c>
      <c r="G4" s="149" t="s">
        <v>279</v>
      </c>
    </row>
    <row r="5" spans="1:9" ht="25" customHeight="1" x14ac:dyDescent="0.35">
      <c r="A5" s="150"/>
      <c r="B5" s="151"/>
      <c r="C5" s="151"/>
      <c r="D5" s="151"/>
      <c r="E5" s="151"/>
      <c r="F5" s="151"/>
      <c r="G5" s="151"/>
    </row>
    <row r="6" spans="1:9" ht="25" customHeight="1" x14ac:dyDescent="0.35">
      <c r="A6" s="150"/>
      <c r="B6" s="151"/>
      <c r="C6" s="151"/>
      <c r="D6" s="151"/>
      <c r="E6" s="151"/>
      <c r="F6" s="151"/>
      <c r="G6" s="151"/>
    </row>
    <row r="7" spans="1:9" ht="25" customHeight="1" x14ac:dyDescent="0.35">
      <c r="A7" s="150"/>
      <c r="B7" s="151"/>
      <c r="C7" s="151"/>
      <c r="D7" s="151"/>
      <c r="E7" s="151"/>
      <c r="F7" s="151"/>
      <c r="G7" s="151"/>
    </row>
    <row r="8" spans="1:9" ht="25" customHeight="1" x14ac:dyDescent="0.35">
      <c r="A8" s="150"/>
      <c r="B8" s="151"/>
      <c r="C8" s="151"/>
      <c r="D8" s="151"/>
      <c r="E8" s="151"/>
      <c r="F8" s="151"/>
      <c r="G8" s="151"/>
    </row>
    <row r="9" spans="1:9" ht="25" customHeight="1" x14ac:dyDescent="0.35">
      <c r="A9" s="150"/>
      <c r="B9" s="151"/>
      <c r="C9" s="151"/>
      <c r="D9" s="151"/>
      <c r="E9" s="151"/>
      <c r="F9" s="151"/>
      <c r="G9" s="151"/>
    </row>
    <row r="10" spans="1:9" ht="25" customHeight="1" x14ac:dyDescent="0.35">
      <c r="A10" s="150"/>
      <c r="B10" s="151"/>
      <c r="C10" s="151"/>
      <c r="D10" s="151"/>
      <c r="E10" s="151"/>
      <c r="F10" s="151"/>
      <c r="G10" s="151"/>
    </row>
    <row r="11" spans="1:9" ht="25" customHeight="1" x14ac:dyDescent="0.35">
      <c r="A11" s="150"/>
      <c r="B11" s="151"/>
      <c r="C11" s="151"/>
      <c r="D11" s="151"/>
      <c r="E11" s="151"/>
      <c r="F11" s="151"/>
      <c r="G11" s="151"/>
    </row>
    <row r="12" spans="1:9" ht="25" customHeight="1" x14ac:dyDescent="0.35">
      <c r="A12" s="150"/>
      <c r="B12" s="151"/>
      <c r="C12" s="151"/>
      <c r="D12" s="151"/>
      <c r="E12" s="151"/>
      <c r="F12" s="151"/>
      <c r="G12" s="151"/>
    </row>
    <row r="13" spans="1:9" ht="25" customHeight="1" x14ac:dyDescent="0.35">
      <c r="A13" s="150"/>
      <c r="B13" s="151"/>
      <c r="C13" s="151"/>
      <c r="D13" s="151"/>
      <c r="E13" s="151"/>
      <c r="F13" s="151"/>
      <c r="G13" s="151"/>
    </row>
    <row r="14" spans="1:9" ht="25" customHeight="1" x14ac:dyDescent="0.35">
      <c r="A14" s="150"/>
      <c r="B14" s="151"/>
      <c r="C14" s="151"/>
      <c r="D14" s="151"/>
      <c r="E14" s="151"/>
      <c r="F14" s="151"/>
      <c r="G14" s="151"/>
    </row>
    <row r="15" spans="1:9" ht="25" customHeight="1" x14ac:dyDescent="0.35">
      <c r="A15" s="150"/>
      <c r="B15" s="151"/>
      <c r="C15" s="151"/>
      <c r="D15" s="151"/>
      <c r="E15" s="151"/>
      <c r="F15" s="151"/>
      <c r="G15" s="151"/>
    </row>
    <row r="16" spans="1:9" ht="25" customHeight="1" x14ac:dyDescent="0.35">
      <c r="A16" s="150"/>
      <c r="B16" s="151"/>
      <c r="C16" s="151"/>
      <c r="D16" s="151"/>
      <c r="E16" s="151"/>
      <c r="F16" s="151"/>
      <c r="G16" s="151"/>
    </row>
    <row r="17" spans="1:7" ht="25" customHeight="1" x14ac:dyDescent="0.35">
      <c r="A17" s="150"/>
      <c r="B17" s="151"/>
      <c r="C17" s="151"/>
      <c r="D17" s="151"/>
      <c r="E17" s="151"/>
      <c r="F17" s="151"/>
      <c r="G17" s="151"/>
    </row>
    <row r="18" spans="1:7" ht="25" customHeight="1" x14ac:dyDescent="0.35">
      <c r="A18" s="150"/>
      <c r="B18" s="151"/>
      <c r="C18" s="151"/>
      <c r="D18" s="151"/>
      <c r="E18" s="151"/>
      <c r="F18" s="151"/>
      <c r="G18" s="151"/>
    </row>
    <row r="19" spans="1:7" ht="25" customHeight="1" x14ac:dyDescent="0.35">
      <c r="A19" s="150"/>
      <c r="B19" s="151"/>
      <c r="C19" s="151"/>
      <c r="D19" s="151"/>
      <c r="E19" s="151"/>
      <c r="F19" s="151"/>
      <c r="G19" s="151"/>
    </row>
    <row r="20" spans="1:7" ht="25" customHeight="1" x14ac:dyDescent="0.35">
      <c r="A20" s="150"/>
      <c r="B20" s="151"/>
      <c r="C20" s="151"/>
      <c r="D20" s="151"/>
      <c r="E20" s="151"/>
      <c r="F20" s="151"/>
      <c r="G20" s="151"/>
    </row>
    <row r="21" spans="1:7" ht="25" customHeight="1" x14ac:dyDescent="0.35">
      <c r="A21" s="150"/>
      <c r="B21" s="151"/>
      <c r="C21" s="151"/>
      <c r="D21" s="151"/>
      <c r="E21" s="151"/>
      <c r="F21" s="151"/>
      <c r="G21" s="151"/>
    </row>
    <row r="22" spans="1:7" ht="25" customHeight="1" x14ac:dyDescent="0.35">
      <c r="A22" s="150"/>
      <c r="B22" s="151"/>
      <c r="C22" s="151"/>
      <c r="D22" s="151"/>
      <c r="E22" s="151"/>
      <c r="F22" s="151"/>
      <c r="G22" s="151"/>
    </row>
    <row r="23" spans="1:7" ht="25" customHeight="1" x14ac:dyDescent="0.35">
      <c r="A23" s="150"/>
      <c r="B23" s="151"/>
      <c r="C23" s="151"/>
      <c r="D23" s="151"/>
      <c r="E23" s="151"/>
      <c r="F23" s="151"/>
      <c r="G23" s="151"/>
    </row>
    <row r="24" spans="1:7" ht="25" customHeight="1" x14ac:dyDescent="0.35">
      <c r="A24" s="150"/>
      <c r="B24" s="151"/>
      <c r="C24" s="151"/>
      <c r="D24" s="151"/>
      <c r="E24" s="151"/>
      <c r="F24" s="151"/>
      <c r="G24" s="151"/>
    </row>
    <row r="25" spans="1:7" ht="25" customHeight="1" x14ac:dyDescent="0.35">
      <c r="A25" s="150"/>
      <c r="B25" s="151"/>
      <c r="C25" s="151"/>
      <c r="D25" s="151"/>
      <c r="E25" s="151"/>
      <c r="F25" s="151"/>
      <c r="G25" s="151"/>
    </row>
    <row r="26" spans="1:7" ht="25" customHeight="1" x14ac:dyDescent="0.35">
      <c r="A26" s="150"/>
      <c r="B26" s="151"/>
      <c r="C26" s="151"/>
      <c r="D26" s="151"/>
      <c r="E26" s="151"/>
      <c r="F26" s="151"/>
      <c r="G26" s="151"/>
    </row>
    <row r="27" spans="1:7" ht="25" customHeight="1" x14ac:dyDescent="0.35">
      <c r="A27" s="150"/>
      <c r="B27" s="151"/>
      <c r="C27" s="151"/>
      <c r="D27" s="151"/>
      <c r="E27" s="151"/>
      <c r="F27" s="151"/>
      <c r="G27" s="151"/>
    </row>
    <row r="28" spans="1:7" ht="25" customHeight="1" x14ac:dyDescent="0.35"/>
    <row r="29" spans="1:7" ht="25" customHeight="1" x14ac:dyDescent="0.35"/>
    <row r="30" spans="1:7" ht="25" customHeight="1" x14ac:dyDescent="0.35"/>
    <row r="31" spans="1:7" ht="25" customHeight="1" x14ac:dyDescent="0.35"/>
    <row r="32" spans="1:7" ht="25" customHeight="1" x14ac:dyDescent="0.35"/>
    <row r="33" ht="25" customHeight="1" x14ac:dyDescent="0.35"/>
    <row r="34" ht="25" customHeight="1" x14ac:dyDescent="0.35"/>
    <row r="35" ht="25" customHeight="1" x14ac:dyDescent="0.35"/>
    <row r="36" ht="25" customHeight="1" x14ac:dyDescent="0.35"/>
    <row r="37" ht="25" customHeight="1" x14ac:dyDescent="0.35"/>
    <row r="38" ht="25" customHeight="1" x14ac:dyDescent="0.35"/>
    <row r="39" ht="25" customHeight="1" x14ac:dyDescent="0.35"/>
    <row r="40" ht="25" customHeight="1" x14ac:dyDescent="0.35"/>
    <row r="41" ht="25" customHeight="1" x14ac:dyDescent="0.35"/>
    <row r="42" ht="25" customHeight="1" x14ac:dyDescent="0.35"/>
    <row r="43" ht="25" customHeight="1" x14ac:dyDescent="0.35"/>
    <row r="44" ht="25" customHeight="1" x14ac:dyDescent="0.35"/>
    <row r="45" ht="25" customHeight="1" x14ac:dyDescent="0.35"/>
    <row r="46" ht="25" customHeight="1" x14ac:dyDescent="0.35"/>
    <row r="47" ht="25" customHeight="1" x14ac:dyDescent="0.35"/>
    <row r="48" ht="25" customHeight="1" x14ac:dyDescent="0.35"/>
    <row r="49" ht="25" customHeight="1" x14ac:dyDescent="0.35"/>
    <row r="50" ht="25" customHeight="1" x14ac:dyDescent="0.35"/>
    <row r="51" ht="25" customHeight="1" x14ac:dyDescent="0.35"/>
    <row r="52" ht="25" customHeight="1" x14ac:dyDescent="0.35"/>
  </sheetData>
  <mergeCells count="1">
    <mergeCell ref="A3:I3"/>
  </mergeCells>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14603-431D-4D8F-BC7D-5CD29F762B04}">
  <sheetPr codeName="Sheet40">
    <tabColor theme="7" tint="-0.249977111117893"/>
  </sheetPr>
  <dimension ref="A1:C13"/>
  <sheetViews>
    <sheetView workbookViewId="0">
      <selection activeCell="A9" sqref="A9"/>
    </sheetView>
  </sheetViews>
  <sheetFormatPr defaultColWidth="8.7265625" defaultRowHeight="14.5" x14ac:dyDescent="0.35"/>
  <cols>
    <col min="1" max="16384" width="8.7265625" style="3"/>
  </cols>
  <sheetData>
    <row r="1" spans="1:3" ht="18.5" x14ac:dyDescent="0.45">
      <c r="A1" s="155" t="s">
        <v>280</v>
      </c>
      <c r="B1" s="85"/>
      <c r="C1" s="85"/>
    </row>
    <row r="2" spans="1:3" ht="18.5" x14ac:dyDescent="0.45">
      <c r="A2" s="85"/>
      <c r="B2" s="85"/>
      <c r="C2" s="85"/>
    </row>
    <row r="3" spans="1:3" ht="15" customHeight="1" x14ac:dyDescent="0.35">
      <c r="B3" s="7"/>
      <c r="C3" s="95"/>
    </row>
    <row r="4" spans="1:3" s="85" customFormat="1" ht="18.5" x14ac:dyDescent="0.45">
      <c r="A4" s="85" t="s">
        <v>281</v>
      </c>
    </row>
    <row r="5" spans="1:3" s="85" customFormat="1" ht="18.5" x14ac:dyDescent="0.45"/>
    <row r="6" spans="1:3" s="85" customFormat="1" ht="18.5" x14ac:dyDescent="0.45">
      <c r="A6" s="85" t="s">
        <v>282</v>
      </c>
    </row>
    <row r="7" spans="1:3" s="85" customFormat="1" ht="18.5" x14ac:dyDescent="0.45">
      <c r="A7" s="85" t="s">
        <v>283</v>
      </c>
    </row>
    <row r="8" spans="1:3" s="85" customFormat="1" ht="18.5" x14ac:dyDescent="0.45">
      <c r="A8" s="85" t="s">
        <v>284</v>
      </c>
    </row>
    <row r="9" spans="1:3" s="85" customFormat="1" ht="18.75" customHeight="1" x14ac:dyDescent="0.45">
      <c r="A9" s="132" t="s">
        <v>410</v>
      </c>
    </row>
    <row r="10" spans="1:3" s="85" customFormat="1" ht="18.5" x14ac:dyDescent="0.45"/>
    <row r="11" spans="1:3" s="85" customFormat="1" ht="18.5" x14ac:dyDescent="0.45"/>
    <row r="12" spans="1:3" s="85" customFormat="1" ht="18.5" x14ac:dyDescent="0.45"/>
    <row r="13" spans="1:3" s="85" customFormat="1" ht="18.5" x14ac:dyDescent="0.45"/>
  </sheetData>
  <hyperlinks>
    <hyperlink ref="A9" r:id="rId1" xr:uid="{C3E0B4AB-49A0-42EB-8412-C72A8CEA768F}"/>
  </hyperlinks>
  <pageMargins left="0.7" right="0.7" top="0.75" bottom="0.75" header="0.3" footer="0.3"/>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D258A-11A2-4AE5-8D63-40702B16113E}">
  <sheetPr codeName="Sheet43">
    <tabColor theme="7" tint="-0.249977111117893"/>
  </sheetPr>
  <dimension ref="A1:F20"/>
  <sheetViews>
    <sheetView topLeftCell="A31" zoomScaleNormal="100" workbookViewId="0">
      <selection activeCell="B8" sqref="B8:C8"/>
    </sheetView>
  </sheetViews>
  <sheetFormatPr defaultColWidth="8.7265625" defaultRowHeight="14.5" x14ac:dyDescent="0.35"/>
  <cols>
    <col min="1" max="1" width="5.7265625" style="3" customWidth="1"/>
    <col min="2" max="2" width="18.7265625" style="3" customWidth="1"/>
    <col min="3" max="4" width="5.7265625" style="3" customWidth="1"/>
    <col min="5" max="5" width="22.54296875" style="3" customWidth="1"/>
    <col min="6" max="6" width="53.26953125" style="3" customWidth="1"/>
    <col min="7" max="7" width="0.1796875" style="3" customWidth="1"/>
    <col min="8" max="8" width="5.7265625" style="3" customWidth="1"/>
    <col min="9" max="16384" width="8.7265625" style="3"/>
  </cols>
  <sheetData>
    <row r="1" spans="1:6" ht="18.5" x14ac:dyDescent="0.45">
      <c r="A1" s="73" t="s">
        <v>6</v>
      </c>
      <c r="C1" s="85"/>
      <c r="D1" s="85"/>
    </row>
    <row r="2" spans="1:6" ht="18.5" x14ac:dyDescent="0.45">
      <c r="A2" s="85"/>
      <c r="C2" s="85"/>
      <c r="D2" s="85"/>
    </row>
    <row r="3" spans="1:6" ht="15" customHeight="1" x14ac:dyDescent="0.35">
      <c r="C3" s="7"/>
      <c r="D3" s="95"/>
    </row>
    <row r="4" spans="1:6" ht="25" customHeight="1" x14ac:dyDescent="0.35">
      <c r="B4" s="277" t="s">
        <v>285</v>
      </c>
      <c r="C4" s="277"/>
      <c r="D4" s="278"/>
      <c r="E4" s="278"/>
      <c r="F4" s="278"/>
    </row>
    <row r="5" spans="1:6" ht="25" customHeight="1" x14ac:dyDescent="0.35">
      <c r="B5" s="277" t="s">
        <v>286</v>
      </c>
      <c r="C5" s="277"/>
      <c r="D5" s="278"/>
      <c r="E5" s="278"/>
      <c r="F5" s="278"/>
    </row>
    <row r="6" spans="1:6" ht="25" customHeight="1" x14ac:dyDescent="0.35">
      <c r="B6" s="277" t="s">
        <v>287</v>
      </c>
      <c r="C6" s="277"/>
      <c r="D6" s="278"/>
      <c r="E6" s="278"/>
      <c r="F6" s="278"/>
    </row>
    <row r="7" spans="1:6" ht="25" customHeight="1" x14ac:dyDescent="0.35">
      <c r="B7" s="277" t="s">
        <v>288</v>
      </c>
      <c r="C7" s="277"/>
      <c r="D7" s="278"/>
      <c r="E7" s="278"/>
      <c r="F7" s="278"/>
    </row>
    <row r="8" spans="1:6" ht="34" customHeight="1" x14ac:dyDescent="0.35">
      <c r="B8" s="279" t="s">
        <v>509</v>
      </c>
      <c r="C8" s="277"/>
      <c r="D8" s="278"/>
      <c r="E8" s="278"/>
      <c r="F8" s="278"/>
    </row>
    <row r="9" spans="1:6" ht="40" customHeight="1" x14ac:dyDescent="0.35">
      <c r="B9" s="280" t="s">
        <v>289</v>
      </c>
      <c r="C9" s="280"/>
      <c r="D9" s="280"/>
      <c r="E9" s="280"/>
      <c r="F9" s="116"/>
    </row>
    <row r="10" spans="1:6" ht="40" customHeight="1" x14ac:dyDescent="0.35">
      <c r="B10" s="281" t="s">
        <v>290</v>
      </c>
      <c r="C10" s="280"/>
      <c r="D10" s="280"/>
      <c r="E10" s="280"/>
      <c r="F10" s="116"/>
    </row>
    <row r="11" spans="1:6" ht="40" customHeight="1" x14ac:dyDescent="0.35">
      <c r="B11" s="280" t="s">
        <v>291</v>
      </c>
      <c r="C11" s="280"/>
      <c r="D11" s="280"/>
      <c r="E11" s="280"/>
      <c r="F11" s="116"/>
    </row>
    <row r="12" spans="1:6" ht="30" customHeight="1" x14ac:dyDescent="0.35">
      <c r="B12" s="117"/>
      <c r="C12" s="117"/>
      <c r="D12" s="117"/>
      <c r="E12" s="117"/>
      <c r="F12" s="118"/>
    </row>
    <row r="13" spans="1:6" ht="25" customHeight="1" x14ac:dyDescent="0.35">
      <c r="B13" s="282" t="s">
        <v>292</v>
      </c>
      <c r="C13" s="282"/>
      <c r="D13" s="282"/>
      <c r="E13" s="278"/>
      <c r="F13" s="278"/>
    </row>
    <row r="14" spans="1:6" ht="25" customHeight="1" x14ac:dyDescent="0.35">
      <c r="B14" s="282" t="s">
        <v>293</v>
      </c>
      <c r="C14" s="282"/>
      <c r="D14" s="282"/>
      <c r="E14" s="278"/>
      <c r="F14" s="278"/>
    </row>
    <row r="15" spans="1:6" ht="25" customHeight="1" x14ac:dyDescent="0.35">
      <c r="B15" s="282" t="s">
        <v>294</v>
      </c>
      <c r="C15" s="282"/>
      <c r="D15" s="282"/>
      <c r="E15" s="278"/>
      <c r="F15" s="278"/>
    </row>
    <row r="16" spans="1:6" ht="25" customHeight="1" x14ac:dyDescent="0.35">
      <c r="B16" s="282" t="s">
        <v>295</v>
      </c>
      <c r="C16" s="282"/>
      <c r="D16" s="282"/>
      <c r="E16" s="278"/>
      <c r="F16" s="278"/>
    </row>
    <row r="17" spans="2:6" ht="25" customHeight="1" x14ac:dyDescent="0.35">
      <c r="B17" s="282" t="s">
        <v>296</v>
      </c>
      <c r="C17" s="282"/>
      <c r="D17" s="282"/>
      <c r="E17" s="278"/>
      <c r="F17" s="278"/>
    </row>
    <row r="18" spans="2:6" ht="40" customHeight="1" x14ac:dyDescent="0.35">
      <c r="B18" s="280" t="s">
        <v>297</v>
      </c>
      <c r="C18" s="280"/>
      <c r="D18" s="280"/>
      <c r="E18" s="280"/>
      <c r="F18" s="116"/>
    </row>
    <row r="19" spans="2:6" ht="40" customHeight="1" x14ac:dyDescent="0.35">
      <c r="B19" s="283" t="s">
        <v>298</v>
      </c>
      <c r="C19" s="283"/>
      <c r="D19" s="283"/>
      <c r="E19" s="283"/>
      <c r="F19" s="116"/>
    </row>
    <row r="20" spans="2:6" ht="40" customHeight="1" x14ac:dyDescent="0.35">
      <c r="B20" s="280" t="s">
        <v>299</v>
      </c>
      <c r="C20" s="280"/>
      <c r="D20" s="280"/>
      <c r="E20" s="280"/>
      <c r="F20" s="116"/>
    </row>
  </sheetData>
  <mergeCells count="26">
    <mergeCell ref="B20:E20"/>
    <mergeCell ref="B14:D14"/>
    <mergeCell ref="E14:F14"/>
    <mergeCell ref="B15:D15"/>
    <mergeCell ref="E15:F15"/>
    <mergeCell ref="B17:D17"/>
    <mergeCell ref="E17:F17"/>
    <mergeCell ref="B18:E18"/>
    <mergeCell ref="B19:E19"/>
    <mergeCell ref="B16:D16"/>
    <mergeCell ref="E16:F16"/>
    <mergeCell ref="B9:E9"/>
    <mergeCell ref="B10:E10"/>
    <mergeCell ref="B11:E11"/>
    <mergeCell ref="B13:D13"/>
    <mergeCell ref="E13:F13"/>
    <mergeCell ref="B7:C7"/>
    <mergeCell ref="D7:F7"/>
    <mergeCell ref="B8:C8"/>
    <mergeCell ref="D8:F8"/>
    <mergeCell ref="B4:C4"/>
    <mergeCell ref="D4:F4"/>
    <mergeCell ref="B5:C5"/>
    <mergeCell ref="D5:F5"/>
    <mergeCell ref="B6:C6"/>
    <mergeCell ref="D6:F6"/>
  </mergeCells>
  <pageMargins left="0.7" right="0.7" top="0.75" bottom="0.75" header="0.3" footer="0.3"/>
  <pageSetup scale="85" orientation="landscape" horizontalDpi="300" verticalDpi="300"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3FD1C-AAEA-4F8F-91F2-2C656E210CCD}">
  <sheetPr codeName="Sheet44">
    <tabColor theme="7" tint="-0.249977111117893"/>
  </sheetPr>
  <dimension ref="A1:E26"/>
  <sheetViews>
    <sheetView zoomScaleNormal="100" workbookViewId="0">
      <selection activeCell="B6" sqref="B6"/>
    </sheetView>
  </sheetViews>
  <sheetFormatPr defaultColWidth="9.1796875" defaultRowHeight="14.5" x14ac:dyDescent="0.35"/>
  <cols>
    <col min="1" max="1" width="5.7265625" style="120" customWidth="1"/>
    <col min="2" max="2" width="40.7265625" style="120" customWidth="1"/>
    <col min="3" max="3" width="26.81640625" style="120" customWidth="1"/>
    <col min="4" max="4" width="75.1796875" style="120" customWidth="1"/>
    <col min="5" max="5" width="5.7265625" style="120" customWidth="1"/>
    <col min="6" max="16384" width="9.1796875" style="120"/>
  </cols>
  <sheetData>
    <row r="1" spans="1:5" s="3" customFormat="1" ht="18.5" x14ac:dyDescent="0.45">
      <c r="A1" s="73" t="s">
        <v>8</v>
      </c>
      <c r="D1" s="85"/>
      <c r="E1" s="85"/>
    </row>
    <row r="2" spans="1:5" s="3" customFormat="1" x14ac:dyDescent="0.35">
      <c r="A2" s="3" t="s">
        <v>84</v>
      </c>
    </row>
    <row r="3" spans="1:5" s="3" customFormat="1" ht="15" customHeight="1" x14ac:dyDescent="0.35">
      <c r="D3" s="7"/>
      <c r="E3" s="95"/>
    </row>
    <row r="4" spans="1:5" ht="55.5" customHeight="1" x14ac:dyDescent="0.35">
      <c r="B4" s="121" t="s">
        <v>300</v>
      </c>
      <c r="C4" s="121" t="s">
        <v>301</v>
      </c>
      <c r="D4" s="121" t="s">
        <v>302</v>
      </c>
    </row>
    <row r="5" spans="1:5" ht="30" customHeight="1" x14ac:dyDescent="0.35">
      <c r="B5" s="119"/>
      <c r="C5" s="119"/>
      <c r="D5" s="119"/>
    </row>
    <row r="6" spans="1:5" ht="30" customHeight="1" x14ac:dyDescent="0.35">
      <c r="B6" s="119"/>
      <c r="C6" s="119"/>
      <c r="D6" s="119"/>
    </row>
    <row r="7" spans="1:5" ht="30" customHeight="1" x14ac:dyDescent="0.35">
      <c r="B7" s="119"/>
      <c r="C7" s="119"/>
      <c r="D7" s="119"/>
    </row>
    <row r="8" spans="1:5" ht="30" customHeight="1" x14ac:dyDescent="0.35">
      <c r="B8" s="119"/>
      <c r="C8" s="119"/>
      <c r="D8" s="119"/>
    </row>
    <row r="9" spans="1:5" ht="30" customHeight="1" x14ac:dyDescent="0.35">
      <c r="B9" s="119"/>
      <c r="C9" s="119"/>
      <c r="D9" s="119"/>
    </row>
    <row r="10" spans="1:5" ht="30" customHeight="1" x14ac:dyDescent="0.35">
      <c r="B10" s="119"/>
      <c r="C10" s="119"/>
      <c r="D10" s="119"/>
    </row>
    <row r="11" spans="1:5" ht="30" customHeight="1" x14ac:dyDescent="0.35">
      <c r="B11" s="119"/>
      <c r="C11" s="119"/>
      <c r="D11" s="119"/>
    </row>
    <row r="12" spans="1:5" ht="30" customHeight="1" x14ac:dyDescent="0.35">
      <c r="B12" s="119"/>
      <c r="C12" s="119"/>
      <c r="D12" s="119"/>
    </row>
    <row r="13" spans="1:5" ht="30" customHeight="1" x14ac:dyDescent="0.35">
      <c r="B13" s="119"/>
      <c r="C13" s="119"/>
      <c r="D13" s="119"/>
    </row>
    <row r="14" spans="1:5" ht="30" customHeight="1" x14ac:dyDescent="0.35">
      <c r="B14" s="119"/>
      <c r="C14" s="119"/>
      <c r="D14" s="119"/>
    </row>
    <row r="15" spans="1:5" ht="30" customHeight="1" x14ac:dyDescent="0.35">
      <c r="B15" s="119"/>
      <c r="C15" s="119"/>
      <c r="D15" s="119"/>
    </row>
    <row r="16" spans="1:5" ht="30" customHeight="1" x14ac:dyDescent="0.35">
      <c r="B16" s="119"/>
      <c r="C16" s="119"/>
      <c r="D16" s="119"/>
    </row>
    <row r="17" spans="2:4" ht="30" customHeight="1" x14ac:dyDescent="0.35">
      <c r="B17" s="119"/>
      <c r="C17" s="119"/>
      <c r="D17" s="119"/>
    </row>
    <row r="18" spans="2:4" ht="30" customHeight="1" x14ac:dyDescent="0.35">
      <c r="B18" s="119"/>
      <c r="C18" s="119"/>
      <c r="D18" s="119"/>
    </row>
    <row r="19" spans="2:4" ht="30" customHeight="1" x14ac:dyDescent="0.35">
      <c r="B19" s="119"/>
      <c r="C19" s="119"/>
      <c r="D19" s="119"/>
    </row>
    <row r="20" spans="2:4" ht="30" customHeight="1" x14ac:dyDescent="0.35">
      <c r="B20" s="119"/>
      <c r="C20" s="119"/>
      <c r="D20" s="119"/>
    </row>
    <row r="21" spans="2:4" ht="30" customHeight="1" x14ac:dyDescent="0.35">
      <c r="B21" s="119"/>
      <c r="C21" s="119"/>
      <c r="D21" s="119"/>
    </row>
    <row r="22" spans="2:4" ht="30" customHeight="1" x14ac:dyDescent="0.35">
      <c r="B22" s="119"/>
      <c r="C22" s="119"/>
      <c r="D22" s="119"/>
    </row>
    <row r="23" spans="2:4" ht="30" customHeight="1" x14ac:dyDescent="0.35">
      <c r="B23" s="119"/>
      <c r="C23" s="119"/>
      <c r="D23" s="119"/>
    </row>
    <row r="24" spans="2:4" ht="30" customHeight="1" x14ac:dyDescent="0.35">
      <c r="B24" s="119"/>
      <c r="C24" s="119"/>
      <c r="D24" s="119"/>
    </row>
    <row r="25" spans="2:4" ht="30" customHeight="1" x14ac:dyDescent="0.35">
      <c r="B25" s="119"/>
      <c r="C25" s="119"/>
      <c r="D25" s="119"/>
    </row>
    <row r="26" spans="2:4" ht="30" customHeight="1" x14ac:dyDescent="0.35">
      <c r="B26" s="119"/>
      <c r="C26" s="119"/>
      <c r="D26" s="119"/>
    </row>
  </sheetData>
  <pageMargins left="0.7" right="0.7" top="0.75" bottom="0.75" header="0.3" footer="0.3"/>
  <pageSetup scale="56" orientation="portrait" horizontalDpi="300" verticalDpi="300"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F3BC5-7A7C-4E13-8680-96E49023C821}">
  <sheetPr codeName="Sheet45">
    <tabColor theme="7" tint="-0.249977111117893"/>
  </sheetPr>
  <dimension ref="A1:E69"/>
  <sheetViews>
    <sheetView zoomScaleNormal="100" workbookViewId="0"/>
  </sheetViews>
  <sheetFormatPr defaultColWidth="9.1796875" defaultRowHeight="14.5" x14ac:dyDescent="0.35"/>
  <cols>
    <col min="1" max="1" width="3.7265625" style="120" customWidth="1"/>
    <col min="2" max="2" width="35.7265625" style="120" customWidth="1"/>
    <col min="3" max="3" width="50.7265625" style="120" customWidth="1"/>
    <col min="4" max="4" width="25.7265625" style="120" customWidth="1"/>
    <col min="5" max="5" width="45.7265625" style="120" customWidth="1"/>
    <col min="6" max="6" width="5.7265625" style="120" customWidth="1"/>
    <col min="7" max="16384" width="9.1796875" style="120"/>
  </cols>
  <sheetData>
    <row r="1" spans="1:5" s="3" customFormat="1" ht="18.5" x14ac:dyDescent="0.45">
      <c r="A1" s="73" t="s">
        <v>12</v>
      </c>
      <c r="D1" s="85"/>
      <c r="E1" s="85"/>
    </row>
    <row r="2" spans="1:5" s="3" customFormat="1" ht="18.5" x14ac:dyDescent="0.45">
      <c r="B2" s="85"/>
      <c r="D2" s="85"/>
      <c r="E2" s="85"/>
    </row>
    <row r="3" spans="1:5" s="3" customFormat="1" ht="15" customHeight="1" x14ac:dyDescent="0.35">
      <c r="D3" s="7"/>
      <c r="E3" s="95"/>
    </row>
    <row r="4" spans="1:5" ht="40" customHeight="1" x14ac:dyDescent="0.35">
      <c r="B4" s="121" t="s">
        <v>303</v>
      </c>
      <c r="C4" s="121" t="s">
        <v>304</v>
      </c>
      <c r="D4" s="121" t="s">
        <v>305</v>
      </c>
      <c r="E4" s="121" t="s">
        <v>306</v>
      </c>
    </row>
    <row r="5" spans="1:5" ht="50.15" customHeight="1" x14ac:dyDescent="0.35">
      <c r="B5" s="123" t="s">
        <v>307</v>
      </c>
      <c r="C5" s="122"/>
      <c r="D5" s="122"/>
      <c r="E5" s="122"/>
    </row>
    <row r="6" spans="1:5" ht="50.15" customHeight="1" x14ac:dyDescent="0.35">
      <c r="B6" s="123" t="s">
        <v>308</v>
      </c>
      <c r="C6" s="122"/>
      <c r="D6" s="122"/>
      <c r="E6" s="122"/>
    </row>
    <row r="7" spans="1:5" ht="50.15" customHeight="1" x14ac:dyDescent="0.35">
      <c r="B7" s="123" t="s">
        <v>309</v>
      </c>
      <c r="C7" s="122"/>
      <c r="D7" s="122"/>
      <c r="E7" s="122"/>
    </row>
    <row r="8" spans="1:5" ht="50.15" customHeight="1" x14ac:dyDescent="0.35">
      <c r="B8" s="123" t="s">
        <v>310</v>
      </c>
      <c r="C8" s="122"/>
      <c r="D8" s="122"/>
      <c r="E8" s="122"/>
    </row>
    <row r="9" spans="1:5" ht="50.15" customHeight="1" x14ac:dyDescent="0.35">
      <c r="B9" s="123" t="s">
        <v>311</v>
      </c>
      <c r="C9" s="122"/>
      <c r="D9" s="122"/>
      <c r="E9" s="122"/>
    </row>
    <row r="10" spans="1:5" ht="50.15" customHeight="1" x14ac:dyDescent="0.35">
      <c r="B10" s="123" t="s">
        <v>312</v>
      </c>
      <c r="C10" s="122"/>
      <c r="D10" s="122"/>
      <c r="E10" s="122"/>
    </row>
    <row r="11" spans="1:5" ht="50.15" customHeight="1" x14ac:dyDescent="0.35">
      <c r="B11" s="123" t="s">
        <v>313</v>
      </c>
      <c r="C11" s="122"/>
      <c r="D11" s="122"/>
      <c r="E11" s="122"/>
    </row>
    <row r="12" spans="1:5" ht="50.15" customHeight="1" x14ac:dyDescent="0.35">
      <c r="B12" s="123" t="s">
        <v>314</v>
      </c>
      <c r="C12" s="122"/>
      <c r="D12" s="122"/>
      <c r="E12" s="122"/>
    </row>
    <row r="13" spans="1:5" ht="50.15" customHeight="1" x14ac:dyDescent="0.35">
      <c r="B13" s="123" t="s">
        <v>315</v>
      </c>
      <c r="C13" s="122"/>
      <c r="D13" s="122"/>
      <c r="E13" s="122"/>
    </row>
    <row r="14" spans="1:5" ht="50.15" customHeight="1" x14ac:dyDescent="0.35">
      <c r="B14" s="123" t="s">
        <v>316</v>
      </c>
      <c r="C14" s="122"/>
      <c r="D14" s="122"/>
      <c r="E14" s="122"/>
    </row>
    <row r="15" spans="1:5" ht="50.15" customHeight="1" x14ac:dyDescent="0.35">
      <c r="B15" s="123" t="s">
        <v>317</v>
      </c>
      <c r="C15" s="122"/>
      <c r="D15" s="122"/>
      <c r="E15" s="122"/>
    </row>
    <row r="16" spans="1:5" ht="50.15" customHeight="1" x14ac:dyDescent="0.35">
      <c r="B16" s="123" t="s">
        <v>318</v>
      </c>
      <c r="C16" s="122"/>
      <c r="D16" s="122"/>
      <c r="E16" s="122"/>
    </row>
    <row r="17" spans="2:5" ht="50.15" customHeight="1" x14ac:dyDescent="0.35">
      <c r="B17" s="123" t="s">
        <v>319</v>
      </c>
      <c r="C17" s="122"/>
      <c r="D17" s="122"/>
      <c r="E17" s="122"/>
    </row>
    <row r="18" spans="2:5" x14ac:dyDescent="0.35">
      <c r="B18" s="124"/>
      <c r="C18" s="122"/>
      <c r="D18" s="122"/>
      <c r="E18" s="122"/>
    </row>
    <row r="19" spans="2:5" x14ac:dyDescent="0.35">
      <c r="B19" s="124"/>
      <c r="C19" s="122"/>
      <c r="D19" s="122"/>
      <c r="E19" s="122"/>
    </row>
    <row r="20" spans="2:5" x14ac:dyDescent="0.35">
      <c r="B20" s="124"/>
      <c r="C20" s="122"/>
      <c r="D20" s="122"/>
      <c r="E20" s="122"/>
    </row>
    <row r="21" spans="2:5" x14ac:dyDescent="0.35">
      <c r="B21" s="125"/>
      <c r="C21" s="122"/>
      <c r="D21" s="122"/>
      <c r="E21" s="122"/>
    </row>
    <row r="22" spans="2:5" x14ac:dyDescent="0.35">
      <c r="B22" s="125"/>
      <c r="C22" s="122"/>
      <c r="D22" s="122"/>
      <c r="E22" s="122"/>
    </row>
    <row r="33" s="120" customFormat="1" x14ac:dyDescent="0.35"/>
    <row r="34" s="120" customFormat="1" x14ac:dyDescent="0.35"/>
    <row r="35" s="120" customFormat="1" x14ac:dyDescent="0.35"/>
    <row r="36" s="120" customFormat="1" x14ac:dyDescent="0.35"/>
    <row r="37" s="120" customFormat="1" x14ac:dyDescent="0.35"/>
    <row r="38" s="120" customFormat="1" x14ac:dyDescent="0.35"/>
    <row r="39" s="120" customFormat="1" x14ac:dyDescent="0.35"/>
    <row r="40" s="120" customFormat="1" x14ac:dyDescent="0.35"/>
    <row r="41" s="120" customFormat="1" x14ac:dyDescent="0.35"/>
    <row r="42" s="120" customFormat="1" x14ac:dyDescent="0.35"/>
    <row r="43" s="120" customFormat="1" x14ac:dyDescent="0.35"/>
    <row r="44" s="120" customFormat="1" x14ac:dyDescent="0.35"/>
    <row r="45" s="120" customFormat="1" x14ac:dyDescent="0.35"/>
    <row r="46" s="120" customFormat="1" x14ac:dyDescent="0.35"/>
    <row r="47" s="120" customFormat="1" x14ac:dyDescent="0.35"/>
    <row r="48" s="120" customFormat="1" x14ac:dyDescent="0.35"/>
    <row r="49" s="120" customFormat="1" x14ac:dyDescent="0.35"/>
    <row r="50" s="120" customFormat="1" x14ac:dyDescent="0.35"/>
    <row r="51" s="120" customFormat="1" x14ac:dyDescent="0.35"/>
    <row r="52" s="120" customFormat="1" x14ac:dyDescent="0.35"/>
    <row r="53" s="120" customFormat="1" x14ac:dyDescent="0.35"/>
    <row r="54" s="120" customFormat="1" x14ac:dyDescent="0.35"/>
    <row r="55" s="120" customFormat="1" x14ac:dyDescent="0.35"/>
    <row r="56" s="120" customFormat="1" x14ac:dyDescent="0.35"/>
    <row r="57" s="120" customFormat="1" x14ac:dyDescent="0.35"/>
    <row r="58" s="120" customFormat="1" x14ac:dyDescent="0.35"/>
    <row r="59" s="120" customFormat="1" x14ac:dyDescent="0.35"/>
    <row r="60" s="120" customFormat="1" x14ac:dyDescent="0.35"/>
    <row r="61" s="120" customFormat="1" x14ac:dyDescent="0.35"/>
    <row r="62" s="120" customFormat="1" x14ac:dyDescent="0.35"/>
    <row r="63" s="120" customFormat="1" x14ac:dyDescent="0.35"/>
    <row r="64" s="120" customFormat="1" x14ac:dyDescent="0.35"/>
    <row r="65" s="120" customFormat="1" x14ac:dyDescent="0.35"/>
    <row r="66" s="120" customFormat="1" x14ac:dyDescent="0.35"/>
    <row r="67" s="120" customFormat="1" x14ac:dyDescent="0.35"/>
    <row r="68" s="120" customFormat="1" x14ac:dyDescent="0.35"/>
    <row r="69" s="120" customFormat="1" x14ac:dyDescent="0.35"/>
  </sheetData>
  <pageMargins left="0.7" right="0.7" top="0.75" bottom="0.75" header="0.3" footer="0.3"/>
  <pageSetup scale="59" orientation="landscape" horizontalDpi="300" verticalDpi="300" r:id="rId1"/>
  <rowBreaks count="1" manualBreakCount="1">
    <brk id="24" max="5" man="1"/>
  </rowBreaks>
  <colBreaks count="1" manualBreakCount="1">
    <brk id="6" max="1048575"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FA36C-1453-4DDC-8D27-0A9B379A81FC}">
  <sheetPr codeName="Sheet46">
    <tabColor theme="7" tint="-0.249977111117893"/>
  </sheetPr>
  <dimension ref="A1:F22"/>
  <sheetViews>
    <sheetView zoomScaleNormal="100" workbookViewId="0">
      <selection activeCell="B16" sqref="B16:C18"/>
    </sheetView>
  </sheetViews>
  <sheetFormatPr defaultColWidth="8.7265625" defaultRowHeight="14.5" x14ac:dyDescent="0.35"/>
  <cols>
    <col min="1" max="1" width="3.7265625" style="3" customWidth="1"/>
    <col min="2" max="2" width="50.7265625" style="3" customWidth="1"/>
    <col min="3" max="3" width="5.7265625" style="3" customWidth="1"/>
    <col min="4" max="4" width="45.7265625" style="3" customWidth="1"/>
    <col min="5" max="5" width="3.7265625" style="3" customWidth="1"/>
    <col min="6" max="16384" width="8.7265625" style="3"/>
  </cols>
  <sheetData>
    <row r="1" spans="1:6" ht="18.5" x14ac:dyDescent="0.45">
      <c r="A1" s="73" t="s">
        <v>15</v>
      </c>
      <c r="E1" s="85"/>
      <c r="F1" s="85"/>
    </row>
    <row r="2" spans="1:6" ht="18.5" x14ac:dyDescent="0.45">
      <c r="C2" s="85"/>
      <c r="E2" s="85"/>
      <c r="F2" s="85"/>
    </row>
    <row r="3" spans="1:6" ht="15" customHeight="1" x14ac:dyDescent="0.35">
      <c r="E3" s="7"/>
      <c r="F3" s="95"/>
    </row>
    <row r="4" spans="1:6" ht="30" customHeight="1" x14ac:dyDescent="0.35">
      <c r="B4" s="289" t="s">
        <v>320</v>
      </c>
      <c r="C4" s="290"/>
      <c r="D4" s="291"/>
    </row>
    <row r="5" spans="1:6" s="120" customFormat="1" ht="30" customHeight="1" x14ac:dyDescent="0.35">
      <c r="B5" s="127" t="s">
        <v>510</v>
      </c>
      <c r="C5" s="292" t="s">
        <v>511</v>
      </c>
      <c r="D5" s="293"/>
    </row>
    <row r="6" spans="1:6" s="120" customFormat="1" ht="30" customHeight="1" x14ac:dyDescent="0.35">
      <c r="B6" s="147"/>
      <c r="C6" s="285"/>
      <c r="D6" s="285"/>
    </row>
    <row r="7" spans="1:6" s="120" customFormat="1" ht="30" customHeight="1" x14ac:dyDescent="0.35">
      <c r="B7" s="147"/>
      <c r="C7" s="285"/>
      <c r="D7" s="285"/>
    </row>
    <row r="8" spans="1:6" s="120" customFormat="1" ht="30" customHeight="1" x14ac:dyDescent="0.35">
      <c r="B8" s="147"/>
      <c r="C8" s="285"/>
      <c r="D8" s="285"/>
    </row>
    <row r="9" spans="1:6" s="120" customFormat="1" ht="30" customHeight="1" x14ac:dyDescent="0.35">
      <c r="B9" s="147"/>
      <c r="C9" s="285"/>
      <c r="D9" s="285"/>
    </row>
    <row r="10" spans="1:6" s="120" customFormat="1" ht="30" customHeight="1" x14ac:dyDescent="0.35">
      <c r="B10" s="147"/>
      <c r="C10" s="285"/>
      <c r="D10" s="285"/>
    </row>
    <row r="11" spans="1:6" s="120" customFormat="1" ht="30" customHeight="1" x14ac:dyDescent="0.35">
      <c r="B11" s="126"/>
      <c r="C11" s="126"/>
      <c r="D11" s="126"/>
    </row>
    <row r="12" spans="1:6" s="120" customFormat="1" ht="30" customHeight="1" x14ac:dyDescent="0.35">
      <c r="B12" s="286" t="s">
        <v>321</v>
      </c>
      <c r="C12" s="287"/>
      <c r="D12" s="288"/>
    </row>
    <row r="13" spans="1:6" s="120" customFormat="1" ht="30" customHeight="1" x14ac:dyDescent="0.35">
      <c r="B13" s="284" t="s">
        <v>512</v>
      </c>
      <c r="C13" s="272"/>
      <c r="D13" s="147"/>
    </row>
    <row r="14" spans="1:6" s="120" customFormat="1" ht="30" customHeight="1" x14ac:dyDescent="0.35">
      <c r="B14" s="272"/>
      <c r="C14" s="272"/>
      <c r="D14" s="147"/>
    </row>
    <row r="15" spans="1:6" s="120" customFormat="1" ht="30" customHeight="1" x14ac:dyDescent="0.35">
      <c r="B15" s="272"/>
      <c r="C15" s="272"/>
      <c r="D15" s="147"/>
    </row>
    <row r="16" spans="1:6" s="120" customFormat="1" ht="30" customHeight="1" x14ac:dyDescent="0.35">
      <c r="B16" s="284" t="s">
        <v>322</v>
      </c>
      <c r="C16" s="272"/>
      <c r="D16" s="147"/>
    </row>
    <row r="17" spans="2:4" s="120" customFormat="1" ht="30" customHeight="1" x14ac:dyDescent="0.35">
      <c r="B17" s="272"/>
      <c r="C17" s="272"/>
      <c r="D17" s="147"/>
    </row>
    <row r="18" spans="2:4" s="120" customFormat="1" ht="30" customHeight="1" x14ac:dyDescent="0.35">
      <c r="B18" s="272"/>
      <c r="C18" s="272"/>
      <c r="D18" s="147"/>
    </row>
    <row r="19" spans="2:4" ht="30" customHeight="1" x14ac:dyDescent="0.35"/>
    <row r="20" spans="2:4" ht="30" customHeight="1" x14ac:dyDescent="0.35"/>
    <row r="21" spans="2:4" ht="30" customHeight="1" x14ac:dyDescent="0.35"/>
    <row r="22" spans="2:4" ht="30" customHeight="1" x14ac:dyDescent="0.35"/>
  </sheetData>
  <mergeCells count="10">
    <mergeCell ref="B4:D4"/>
    <mergeCell ref="C7:D7"/>
    <mergeCell ref="C8:D8"/>
    <mergeCell ref="C5:D5"/>
    <mergeCell ref="C6:D6"/>
    <mergeCell ref="B16:C18"/>
    <mergeCell ref="C9:D9"/>
    <mergeCell ref="C10:D10"/>
    <mergeCell ref="B13:C15"/>
    <mergeCell ref="B12:D12"/>
  </mergeCells>
  <pageMargins left="0.7" right="0.7" top="0.75" bottom="0.75" header="0.3" footer="0.3"/>
  <pageSetup scale="94" orientation="landscape" horizontalDpi="300" verticalDpi="300"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A15B7-428A-422F-A979-2134889F1DC4}">
  <sheetPr codeName="Sheet47">
    <tabColor theme="7" tint="-0.249977111117893"/>
  </sheetPr>
  <dimension ref="A1:F15"/>
  <sheetViews>
    <sheetView zoomScaleNormal="100" workbookViewId="0">
      <selection activeCell="B6" sqref="B6:C6"/>
    </sheetView>
  </sheetViews>
  <sheetFormatPr defaultColWidth="8.7265625" defaultRowHeight="14.5" x14ac:dyDescent="0.35"/>
  <cols>
    <col min="1" max="1" width="3.7265625" style="3" customWidth="1"/>
    <col min="2" max="2" width="78.1796875" style="3" customWidth="1"/>
    <col min="3" max="3" width="51.453125" style="3" customWidth="1"/>
    <col min="4" max="4" width="3.7265625" style="3" customWidth="1"/>
    <col min="5" max="16384" width="8.7265625" style="3"/>
  </cols>
  <sheetData>
    <row r="1" spans="1:6" ht="18.5" x14ac:dyDescent="0.45">
      <c r="A1" s="73" t="s">
        <v>18</v>
      </c>
      <c r="E1" s="85"/>
      <c r="F1" s="85"/>
    </row>
    <row r="2" spans="1:6" ht="18.5" x14ac:dyDescent="0.45">
      <c r="E2" s="85"/>
      <c r="F2" s="85"/>
    </row>
    <row r="3" spans="1:6" ht="15" customHeight="1" x14ac:dyDescent="0.35">
      <c r="E3" s="7"/>
      <c r="F3" s="95"/>
    </row>
    <row r="4" spans="1:6" ht="65.150000000000006" customHeight="1" x14ac:dyDescent="0.35">
      <c r="B4" s="294" t="s">
        <v>323</v>
      </c>
      <c r="C4" s="295"/>
    </row>
    <row r="5" spans="1:6" ht="30" customHeight="1" x14ac:dyDescent="0.35">
      <c r="B5" s="298" t="s">
        <v>513</v>
      </c>
      <c r="C5" s="299"/>
    </row>
    <row r="6" spans="1:6" ht="30" customHeight="1" x14ac:dyDescent="0.35">
      <c r="B6" s="285"/>
      <c r="C6" s="285"/>
    </row>
    <row r="7" spans="1:6" ht="30" customHeight="1" x14ac:dyDescent="0.35">
      <c r="B7" s="285"/>
      <c r="C7" s="285"/>
    </row>
    <row r="8" spans="1:6" ht="30" customHeight="1" x14ac:dyDescent="0.35">
      <c r="B8" s="285"/>
      <c r="C8" s="285"/>
    </row>
    <row r="9" spans="1:6" ht="30" customHeight="1" x14ac:dyDescent="0.35">
      <c r="B9" s="285"/>
      <c r="C9" s="285"/>
    </row>
    <row r="10" spans="1:6" ht="30" customHeight="1" x14ac:dyDescent="0.35">
      <c r="B10" s="285"/>
      <c r="C10" s="285"/>
    </row>
    <row r="12" spans="1:6" s="128" customFormat="1" ht="30" customHeight="1" x14ac:dyDescent="0.35">
      <c r="B12" s="296" t="s">
        <v>324</v>
      </c>
      <c r="C12" s="297"/>
    </row>
    <row r="13" spans="1:6" ht="29" x14ac:dyDescent="0.35">
      <c r="B13" s="148" t="s">
        <v>325</v>
      </c>
      <c r="C13" s="129" t="s">
        <v>326</v>
      </c>
    </row>
    <row r="14" spans="1:6" ht="45" customHeight="1" x14ac:dyDescent="0.35">
      <c r="B14" s="130" t="s">
        <v>327</v>
      </c>
      <c r="C14" s="131"/>
    </row>
    <row r="15" spans="1:6" ht="37.5" customHeight="1" x14ac:dyDescent="0.35">
      <c r="B15" s="130" t="s">
        <v>328</v>
      </c>
      <c r="C15" s="131"/>
    </row>
  </sheetData>
  <mergeCells count="8">
    <mergeCell ref="B4:C4"/>
    <mergeCell ref="B12:C12"/>
    <mergeCell ref="B5:C5"/>
    <mergeCell ref="B6:C6"/>
    <mergeCell ref="B7:C7"/>
    <mergeCell ref="B8:C8"/>
    <mergeCell ref="B9:C9"/>
    <mergeCell ref="B10:C10"/>
  </mergeCells>
  <pageMargins left="0.7" right="0.7" top="0.75" bottom="0.75" header="0.3" footer="0.3"/>
  <pageSetup scale="89" orientation="landscape" horizontalDpi="300" verticalDpi="300"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4BE87-FEF0-47C3-9D6B-52C1228569DD}">
  <sheetPr codeName="Sheet42">
    <tabColor theme="7" tint="-0.249977111117893"/>
  </sheetPr>
  <dimension ref="A1:G5"/>
  <sheetViews>
    <sheetView zoomScaleNormal="100" workbookViewId="0">
      <selection activeCell="B4" sqref="B4"/>
    </sheetView>
  </sheetViews>
  <sheetFormatPr defaultColWidth="8.7265625" defaultRowHeight="14.5" x14ac:dyDescent="0.35"/>
  <cols>
    <col min="1" max="1" width="3.7265625" style="3" customWidth="1"/>
    <col min="2" max="2" width="108.08984375" style="3" customWidth="1"/>
    <col min="3" max="13" width="8.7265625" style="3"/>
    <col min="14" max="14" width="3.7265625" style="3" customWidth="1"/>
    <col min="15" max="16384" width="8.7265625" style="3"/>
  </cols>
  <sheetData>
    <row r="1" spans="1:7" ht="18.5" x14ac:dyDescent="0.45">
      <c r="A1" s="73" t="s">
        <v>467</v>
      </c>
      <c r="F1" s="85"/>
      <c r="G1" s="85"/>
    </row>
    <row r="2" spans="1:7" ht="15" customHeight="1" x14ac:dyDescent="0.35"/>
    <row r="3" spans="1:7" ht="15" customHeight="1" x14ac:dyDescent="0.35">
      <c r="B3" s="6" t="s">
        <v>239</v>
      </c>
    </row>
    <row r="4" spans="1:7" ht="15" customHeight="1" x14ac:dyDescent="0.35">
      <c r="B4" s="132" t="s">
        <v>514</v>
      </c>
    </row>
    <row r="5" spans="1:7" ht="15" customHeight="1" x14ac:dyDescent="0.35"/>
  </sheetData>
  <hyperlinks>
    <hyperlink ref="B4" r:id="rId1" xr:uid="{B996FA60-A301-43C3-B0D6-618DDE1D5173}"/>
  </hyperlinks>
  <pageMargins left="0.7" right="0.7" top="0.75" bottom="0.75" header="0.3" footer="0.3"/>
  <pageSetup orientation="landscape" horizontalDpi="300" verticalDpi="300" r:id="rId2"/>
  <drawing r:id="rId3"/>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4">
    <tabColor theme="8" tint="-0.249977111117893"/>
    <pageSetUpPr fitToPage="1"/>
  </sheetPr>
  <dimension ref="A2:AG34"/>
  <sheetViews>
    <sheetView showGridLines="0" tabSelected="1" workbookViewId="0"/>
  </sheetViews>
  <sheetFormatPr defaultColWidth="8.81640625" defaultRowHeight="13" x14ac:dyDescent="0.3"/>
  <cols>
    <col min="1" max="1" width="9.453125" style="20" bestFit="1" customWidth="1"/>
    <col min="2" max="33" width="3.7265625" style="20" customWidth="1"/>
    <col min="34" max="34" width="9.1796875" style="20" customWidth="1"/>
    <col min="35" max="16384" width="8.81640625" style="20"/>
  </cols>
  <sheetData>
    <row r="2" spans="1:33" ht="26" x14ac:dyDescent="0.3">
      <c r="A2" s="19">
        <v>2026</v>
      </c>
      <c r="C2" s="21"/>
      <c r="D2" s="21"/>
      <c r="E2" s="21"/>
      <c r="F2" s="21"/>
      <c r="G2" s="21"/>
      <c r="H2" s="21"/>
      <c r="I2" s="21"/>
      <c r="J2" s="21"/>
      <c r="K2" s="21"/>
      <c r="L2" s="21"/>
      <c r="M2" s="21"/>
      <c r="N2" s="21"/>
      <c r="O2" s="21"/>
      <c r="P2" s="21"/>
      <c r="Q2" s="21"/>
      <c r="R2" s="21"/>
      <c r="S2" s="21"/>
      <c r="T2" s="21"/>
    </row>
    <row r="3" spans="1:33" ht="16" customHeight="1" x14ac:dyDescent="0.3">
      <c r="C3" s="300" t="s">
        <v>329</v>
      </c>
      <c r="D3" s="301"/>
      <c r="E3" s="301"/>
      <c r="F3" s="301"/>
      <c r="G3" s="301"/>
      <c r="H3" s="301"/>
      <c r="I3" s="302"/>
      <c r="K3" s="300" t="s">
        <v>330</v>
      </c>
      <c r="L3" s="301"/>
      <c r="M3" s="301"/>
      <c r="N3" s="301"/>
      <c r="O3" s="301"/>
      <c r="P3" s="301"/>
      <c r="Q3" s="302"/>
      <c r="S3" s="300" t="s">
        <v>331</v>
      </c>
      <c r="T3" s="301"/>
      <c r="U3" s="301"/>
      <c r="V3" s="301"/>
      <c r="W3" s="301"/>
      <c r="X3" s="301"/>
      <c r="Y3" s="302"/>
      <c r="AA3" s="300" t="s">
        <v>332</v>
      </c>
      <c r="AB3" s="301"/>
      <c r="AC3" s="301"/>
      <c r="AD3" s="301"/>
      <c r="AE3" s="301"/>
      <c r="AF3" s="301"/>
      <c r="AG3" s="302"/>
    </row>
    <row r="4" spans="1:33" ht="16" customHeight="1" x14ac:dyDescent="0.3">
      <c r="B4" s="22"/>
      <c r="C4" s="153" t="s">
        <v>333</v>
      </c>
      <c r="D4" s="153" t="s">
        <v>334</v>
      </c>
      <c r="E4" s="153" t="s">
        <v>335</v>
      </c>
      <c r="F4" s="153" t="s">
        <v>336</v>
      </c>
      <c r="G4" s="153" t="s">
        <v>335</v>
      </c>
      <c r="H4" s="153" t="s">
        <v>337</v>
      </c>
      <c r="I4" s="153" t="s">
        <v>333</v>
      </c>
      <c r="K4" s="153" t="s">
        <v>333</v>
      </c>
      <c r="L4" s="153" t="s">
        <v>334</v>
      </c>
      <c r="M4" s="153" t="s">
        <v>335</v>
      </c>
      <c r="N4" s="153" t="s">
        <v>336</v>
      </c>
      <c r="O4" s="153" t="s">
        <v>335</v>
      </c>
      <c r="P4" s="153" t="s">
        <v>337</v>
      </c>
      <c r="Q4" s="153" t="s">
        <v>333</v>
      </c>
      <c r="S4" s="153" t="s">
        <v>333</v>
      </c>
      <c r="T4" s="153" t="s">
        <v>334</v>
      </c>
      <c r="U4" s="153" t="s">
        <v>335</v>
      </c>
      <c r="V4" s="153" t="s">
        <v>336</v>
      </c>
      <c r="W4" s="153" t="s">
        <v>335</v>
      </c>
      <c r="X4" s="153" t="s">
        <v>337</v>
      </c>
      <c r="Y4" s="153" t="s">
        <v>333</v>
      </c>
      <c r="AA4" s="153" t="s">
        <v>333</v>
      </c>
      <c r="AB4" s="153" t="s">
        <v>334</v>
      </c>
      <c r="AC4" s="153" t="s">
        <v>335</v>
      </c>
      <c r="AD4" s="153" t="s">
        <v>336</v>
      </c>
      <c r="AE4" s="153" t="s">
        <v>335</v>
      </c>
      <c r="AF4" s="153" t="s">
        <v>337</v>
      </c>
      <c r="AG4" s="153" t="s">
        <v>333</v>
      </c>
    </row>
    <row r="5" spans="1:33" ht="16" customHeight="1" x14ac:dyDescent="0.3">
      <c r="C5" s="154" t="str">
        <f>IF(AND(YEAR(JanSun1)=$A$2,MONTH(JanSun1)=1),JanSun1, "")</f>
        <v/>
      </c>
      <c r="D5" s="154" t="str">
        <f>IF(AND(YEAR(JanSun1+1)=$A$2,MONTH(JanSun1+1)=1),JanSun1+1, "")</f>
        <v/>
      </c>
      <c r="E5" s="154" t="str">
        <f>IF(AND(YEAR(JanSun1+2)=$A$2,MONTH(JanSun1+2)=1),JanSun1+2, "")</f>
        <v/>
      </c>
      <c r="F5" s="154" t="str">
        <f>IF(AND(YEAR(JanSun1+3)=$A$2,MONTH(JanSun1+3)=1),JanSun1+3, "")</f>
        <v/>
      </c>
      <c r="G5" s="154">
        <f>IF(AND(YEAR(JanSun1+4)=$A$2,MONTH(JanSun1+4)=1),JanSun1+4, "")</f>
        <v>46023</v>
      </c>
      <c r="H5" s="154">
        <f>IF(AND(YEAR(JanSun1+5)=$A$2,MONTH(JanSun1+5)=1),JanSun1+5, "")</f>
        <v>46024</v>
      </c>
      <c r="I5" s="154">
        <f>IF(AND(YEAR(JanSun1+6)=$A$2,MONTH(JanSun1+6)=1),JanSun1+6, "")</f>
        <v>46025</v>
      </c>
      <c r="K5" s="154" t="str">
        <f>IF(AND(YEAR(AprSun1)=$A$2,MONTH(AprSun1)=4),AprSun1, "")</f>
        <v/>
      </c>
      <c r="L5" s="154" t="str">
        <f>IF(AND(YEAR(AprSun1+1)=$A$2,MONTH(AprSun1+1)=4),AprSun1+1, "")</f>
        <v/>
      </c>
      <c r="M5" s="154" t="str">
        <f>IF(AND(YEAR(AprSun1+2)=$A$2,MONTH(AprSun1+2)=4),AprSun1+2, "")</f>
        <v/>
      </c>
      <c r="N5" s="154">
        <f>IF(AND(YEAR(AprSun1+3)=$A$2,MONTH(AprSun1+3)=4),AprSun1+3, "")</f>
        <v>46113</v>
      </c>
      <c r="O5" s="154">
        <f>IF(AND(YEAR(AprSun1+4)=$A$2,MONTH(AprSun1+4)=4),AprSun1+4, "")</f>
        <v>46114</v>
      </c>
      <c r="P5" s="154">
        <f>IF(AND(YEAR(AprSun1+5)=$A$2,MONTH(AprSun1+5)=4),AprSun1+5, "")</f>
        <v>46115</v>
      </c>
      <c r="Q5" s="154">
        <f>IF(AND(YEAR(AprSun1+6)=$A$2,MONTH(AprSun1+6)=4),AprSun1+6, "")</f>
        <v>46116</v>
      </c>
      <c r="S5" s="154" t="str">
        <f>IF(AND(YEAR(JulSun1)=$A$2,MONTH(JulSun1)=7),JulSun1, "")</f>
        <v/>
      </c>
      <c r="T5" s="154" t="str">
        <f>IF(AND(YEAR(JulSun1+1)=$A$2,MONTH(JulSun1+1)=7),JulSun1+1, "")</f>
        <v/>
      </c>
      <c r="U5" s="154" t="str">
        <f>IF(AND(YEAR(JulSun1+2)=$A$2,MONTH(JulSun1+2)=7),JulSun1+2, "")</f>
        <v/>
      </c>
      <c r="V5" s="154">
        <f>IF(AND(YEAR(JulSun1+3)=$A$2,MONTH(JulSun1+3)=7),JulSun1+3, "")</f>
        <v>46204</v>
      </c>
      <c r="W5" s="154">
        <f>IF(AND(YEAR(JulSun1+4)=$A$2,MONTH(JulSun1+4)=7),JulSun1+4, "")</f>
        <v>46205</v>
      </c>
      <c r="X5" s="154">
        <f>IF(AND(YEAR(JulSun1+5)=$A$2,MONTH(JulSun1+5)=7),JulSun1+5, "")</f>
        <v>46206</v>
      </c>
      <c r="Y5" s="154">
        <f>IF(AND(YEAR(JulSun1+6)=$A$2,MONTH(JulSun1+6)=7),JulSun1+6, "")</f>
        <v>46207</v>
      </c>
      <c r="AA5" s="154" t="str">
        <f>IF(AND(YEAR(OctSun1)=$A$2,MONTH(OctSun1)=10),OctSun1, "")</f>
        <v/>
      </c>
      <c r="AB5" s="154" t="str">
        <f>IF(AND(YEAR(OctSun1+1)=$A$2,MONTH(OctSun1+1)=10),OctSun1+1, "")</f>
        <v/>
      </c>
      <c r="AC5" s="154" t="str">
        <f>IF(AND(YEAR(OctSun1+2)=$A$2,MONTH(OctSun1+2)=10),OctSun1+2, "")</f>
        <v/>
      </c>
      <c r="AD5" s="154" t="str">
        <f>IF(AND(YEAR(OctSun1+3)=$A$2,MONTH(OctSun1+3)=10),OctSun1+3, "")</f>
        <v/>
      </c>
      <c r="AE5" s="154">
        <f>IF(AND(YEAR(OctSun1+4)=$A$2,MONTH(OctSun1+4)=10),OctSun1+4, "")</f>
        <v>46296</v>
      </c>
      <c r="AF5" s="154">
        <f>IF(AND(YEAR(OctSun1+5)=$A$2,MONTH(OctSun1+5)=10),OctSun1+5, "")</f>
        <v>46297</v>
      </c>
      <c r="AG5" s="154">
        <f>IF(AND(YEAR(OctSun1+6)=$A$2,MONTH(OctSun1+6)=10),OctSun1+6, "")</f>
        <v>46298</v>
      </c>
    </row>
    <row r="6" spans="1:33" ht="16" customHeight="1" x14ac:dyDescent="0.3">
      <c r="C6" s="154">
        <f>IF(AND(YEAR(JanSun1+7)=$A$2,MONTH(JanSun1+7)=1),JanSun1+7, "")</f>
        <v>46026</v>
      </c>
      <c r="D6" s="154">
        <f>IF(AND(YEAR(JanSun1+8)=$A$2,MONTH(JanSun1+8)=1),JanSun1+8, "")</f>
        <v>46027</v>
      </c>
      <c r="E6" s="154">
        <f>IF(AND(YEAR(JanSun1+9)=$A$2,MONTH(JanSun1+9)=1),JanSun1+9, "")</f>
        <v>46028</v>
      </c>
      <c r="F6" s="154">
        <f>IF(AND(YEAR(JanSun1+10)=$A$2,MONTH(JanSun1+10)=1),JanSun1+10, "")</f>
        <v>46029</v>
      </c>
      <c r="G6" s="154">
        <f>IF(AND(YEAR(JanSun1+11)=$A$2,MONTH(JanSun1+11)=1),JanSun1+11, "")</f>
        <v>46030</v>
      </c>
      <c r="H6" s="154">
        <f>IF(AND(YEAR(JanSun1+12)=$A$2,MONTH(JanSun1+12)=1),JanSun1+12, "")</f>
        <v>46031</v>
      </c>
      <c r="I6" s="154">
        <f>IF(AND(YEAR(JanSun1+13)=$A$2,MONTH(JanSun1+13)=1),JanSun1+13, "")</f>
        <v>46032</v>
      </c>
      <c r="K6" s="154">
        <f>IF(AND(YEAR(AprSun1+7)=$A$2,MONTH(AprSun1+7)=4),AprSun1+7, "")</f>
        <v>46117</v>
      </c>
      <c r="L6" s="154">
        <f>IF(AND(YEAR(AprSun1+8)=$A$2,MONTH(AprSun1+8)=4),AprSun1+8, "")</f>
        <v>46118</v>
      </c>
      <c r="M6" s="154">
        <f>IF(AND(YEAR(AprSun1+9)=$A$2,MONTH(AprSun1+9)=4),AprSun1+9, "")</f>
        <v>46119</v>
      </c>
      <c r="N6" s="154">
        <f>IF(AND(YEAR(AprSun1+10)=$A$2,MONTH(AprSun1+10)=4),AprSun1+10, "")</f>
        <v>46120</v>
      </c>
      <c r="O6" s="154">
        <f>IF(AND(YEAR(AprSun1+11)=$A$2,MONTH(AprSun1+11)=4),AprSun1+11, "")</f>
        <v>46121</v>
      </c>
      <c r="P6" s="154">
        <f>IF(AND(YEAR(AprSun1+12)=$A$2,MONTH(AprSun1+12)=4),AprSun1+12, "")</f>
        <v>46122</v>
      </c>
      <c r="Q6" s="154">
        <f>IF(AND(YEAR(AprSun1+13)=$A$2,MONTH(AprSun1+13)=4),AprSun1+13, "")</f>
        <v>46123</v>
      </c>
      <c r="S6" s="154">
        <f>IF(AND(YEAR(JulSun1+7)=$A$2,MONTH(JulSun1+7)=7),JulSun1+7, "")</f>
        <v>46208</v>
      </c>
      <c r="T6" s="154">
        <f>IF(AND(YEAR(JulSun1+8)=$A$2,MONTH(JulSun1+8)=7),JulSun1+8, "")</f>
        <v>46209</v>
      </c>
      <c r="U6" s="154">
        <f>IF(AND(YEAR(JulSun1+9)=$A$2,MONTH(JulSun1+9)=7),JulSun1+9, "")</f>
        <v>46210</v>
      </c>
      <c r="V6" s="154">
        <f>IF(AND(YEAR(JulSun1+10)=$A$2,MONTH(JulSun1+10)=7),JulSun1+10, "")</f>
        <v>46211</v>
      </c>
      <c r="W6" s="154">
        <f>IF(AND(YEAR(JulSun1+11)=$A$2,MONTH(JulSun1+11)=7),JulSun1+11, "")</f>
        <v>46212</v>
      </c>
      <c r="X6" s="154">
        <f>IF(AND(YEAR(JulSun1+12)=$A$2,MONTH(JulSun1+12)=7),JulSun1+12, "")</f>
        <v>46213</v>
      </c>
      <c r="Y6" s="154">
        <f>IF(AND(YEAR(JulSun1+13)=$A$2,MONTH(JulSun1+13)=7),JulSun1+13, "")</f>
        <v>46214</v>
      </c>
      <c r="AA6" s="154">
        <f>IF(AND(YEAR(OctSun1+7)=$A$2,MONTH(OctSun1+7)=10),OctSun1+7, "")</f>
        <v>46299</v>
      </c>
      <c r="AB6" s="154">
        <f>IF(AND(YEAR(OctSun1+8)=$A$2,MONTH(OctSun1+8)=10),OctSun1+8, "")</f>
        <v>46300</v>
      </c>
      <c r="AC6" s="154">
        <f>IF(AND(YEAR(OctSun1+9)=$A$2,MONTH(OctSun1+9)=10),OctSun1+9, "")</f>
        <v>46301</v>
      </c>
      <c r="AD6" s="154">
        <f>IF(AND(YEAR(OctSun1+10)=$A$2,MONTH(OctSun1+10)=10),OctSun1+10, "")</f>
        <v>46302</v>
      </c>
      <c r="AE6" s="154">
        <f>IF(AND(YEAR(OctSun1+11)=$A$2,MONTH(OctSun1+11)=10),OctSun1+11, "")</f>
        <v>46303</v>
      </c>
      <c r="AF6" s="154">
        <f>IF(AND(YEAR(OctSun1+12)=$A$2,MONTH(OctSun1+12)=10),OctSun1+12, "")</f>
        <v>46304</v>
      </c>
      <c r="AG6" s="154">
        <f>IF(AND(YEAR(OctSun1+13)=$A$2,MONTH(OctSun1+13)=10),OctSun1+13, "")</f>
        <v>46305</v>
      </c>
    </row>
    <row r="7" spans="1:33" ht="16" customHeight="1" x14ac:dyDescent="0.3">
      <c r="C7" s="154">
        <f>IF(AND(YEAR(JanSun1+14)=$A$2,MONTH(JanSun1+14)=1),JanSun1+14, "")</f>
        <v>46033</v>
      </c>
      <c r="D7" s="154">
        <f>IF(AND(YEAR(JanSun1+15)=$A$2,MONTH(JanSun1+15)=1),JanSun1+15, "")</f>
        <v>46034</v>
      </c>
      <c r="E7" s="154">
        <f>IF(AND(YEAR(JanSun1+16)=$A$2,MONTH(JanSun1+16)=1),JanSun1+16, "")</f>
        <v>46035</v>
      </c>
      <c r="F7" s="154">
        <f>IF(AND(YEAR(JanSun1+17)=$A$2,MONTH(JanSun1+17)=1),JanSun1+17, "")</f>
        <v>46036</v>
      </c>
      <c r="G7" s="154">
        <f>IF(AND(YEAR(JanSun1+18)=$A$2,MONTH(JanSun1+18)=1),JanSun1+18, "")</f>
        <v>46037</v>
      </c>
      <c r="H7" s="154">
        <f>IF(AND(YEAR(JanSun1+19)=$A$2,MONTH(JanSun1+19)=1),JanSun1+19, "")</f>
        <v>46038</v>
      </c>
      <c r="I7" s="154">
        <f>IF(AND(YEAR(JanSun1+20)=$A$2,MONTH(JanSun1+20)=1),JanSun1+20, "")</f>
        <v>46039</v>
      </c>
      <c r="K7" s="154">
        <f>IF(AND(YEAR(AprSun1+14)=$A$2,MONTH(AprSun1+14)=4),AprSun1+14, "")</f>
        <v>46124</v>
      </c>
      <c r="L7" s="154">
        <f>IF(AND(YEAR(AprSun1+15)=$A$2,MONTH(AprSun1+15)=4),AprSun1+15, "")</f>
        <v>46125</v>
      </c>
      <c r="M7" s="154">
        <f>IF(AND(YEAR(AprSun1+16)=$A$2,MONTH(AprSun1+16)=4),AprSun1+16, "")</f>
        <v>46126</v>
      </c>
      <c r="N7" s="154">
        <f>IF(AND(YEAR(AprSun1+17)=$A$2,MONTH(AprSun1+17)=4),AprSun1+17, "")</f>
        <v>46127</v>
      </c>
      <c r="O7" s="154">
        <f>IF(AND(YEAR(AprSun1+18)=$A$2,MONTH(AprSun1+18)=4),AprSun1+18, "")</f>
        <v>46128</v>
      </c>
      <c r="P7" s="154">
        <f>IF(AND(YEAR(AprSun1+19)=$A$2,MONTH(AprSun1+19)=4),AprSun1+19, "")</f>
        <v>46129</v>
      </c>
      <c r="Q7" s="154">
        <f>IF(AND(YEAR(AprSun1+20)=$A$2,MONTH(AprSun1+20)=4),AprSun1+20, "")</f>
        <v>46130</v>
      </c>
      <c r="S7" s="154">
        <f>IF(AND(YEAR(JulSun1+14)=$A$2,MONTH(JulSun1+14)=7),JulSun1+14, "")</f>
        <v>46215</v>
      </c>
      <c r="T7" s="154">
        <f>IF(AND(YEAR(JulSun1+15)=$A$2,MONTH(JulSun1+15)=7),JulSun1+15, "")</f>
        <v>46216</v>
      </c>
      <c r="U7" s="154">
        <f>IF(AND(YEAR(JulSun1+16)=$A$2,MONTH(JulSun1+16)=7),JulSun1+16, "")</f>
        <v>46217</v>
      </c>
      <c r="V7" s="154">
        <f>IF(AND(YEAR(JulSun1+17)=$A$2,MONTH(JulSun1+17)=7),JulSun1+17, "")</f>
        <v>46218</v>
      </c>
      <c r="W7" s="154">
        <f>IF(AND(YEAR(JulSun1+18)=$A$2,MONTH(JulSun1+18)=7),JulSun1+18, "")</f>
        <v>46219</v>
      </c>
      <c r="X7" s="154">
        <f>IF(AND(YEAR(JulSun1+19)=$A$2,MONTH(JulSun1+19)=7),JulSun1+19, "")</f>
        <v>46220</v>
      </c>
      <c r="Y7" s="154">
        <f>IF(AND(YEAR(JulSun1+20)=$A$2,MONTH(JulSun1+20)=7),JulSun1+20, "")</f>
        <v>46221</v>
      </c>
      <c r="AA7" s="154">
        <f>IF(AND(YEAR(OctSun1+14)=$A$2,MONTH(OctSun1+14)=10),OctSun1+14, "")</f>
        <v>46306</v>
      </c>
      <c r="AB7" s="154">
        <f>IF(AND(YEAR(OctSun1+15)=$A$2,MONTH(OctSun1+15)=10),OctSun1+15, "")</f>
        <v>46307</v>
      </c>
      <c r="AC7" s="154">
        <f>IF(AND(YEAR(OctSun1+16)=$A$2,MONTH(OctSun1+16)=10),OctSun1+16, "")</f>
        <v>46308</v>
      </c>
      <c r="AD7" s="154">
        <f>IF(AND(YEAR(OctSun1+17)=$A$2,MONTH(OctSun1+17)=10),OctSun1+17, "")</f>
        <v>46309</v>
      </c>
      <c r="AE7" s="154">
        <f>IF(AND(YEAR(OctSun1+18)=$A$2,MONTH(OctSun1+18)=10),OctSun1+18, "")</f>
        <v>46310</v>
      </c>
      <c r="AF7" s="154">
        <f>IF(AND(YEAR(OctSun1+19)=$A$2,MONTH(OctSun1+19)=10),OctSun1+19, "")</f>
        <v>46311</v>
      </c>
      <c r="AG7" s="154">
        <f>IF(AND(YEAR(OctSun1+20)=$A$2,MONTH(OctSun1+20)=10),OctSun1+20, "")</f>
        <v>46312</v>
      </c>
    </row>
    <row r="8" spans="1:33" ht="16" customHeight="1" x14ac:dyDescent="0.3">
      <c r="C8" s="154">
        <f>IF(AND(YEAR(JanSun1+21)=$A$2,MONTH(JanSun1+21)=1),JanSun1+21, "")</f>
        <v>46040</v>
      </c>
      <c r="D8" s="154">
        <f>IF(AND(YEAR(JanSun1+22)=$A$2,MONTH(JanSun1+22)=1),JanSun1+22, "")</f>
        <v>46041</v>
      </c>
      <c r="E8" s="154">
        <f>IF(AND(YEAR(JanSun1+23)=$A$2,MONTH(JanSun1+23)=1),JanSun1+23, "")</f>
        <v>46042</v>
      </c>
      <c r="F8" s="154">
        <f>IF(AND(YEAR(JanSun1+24)=$A$2,MONTH(JanSun1+24)=1),JanSun1+24, "")</f>
        <v>46043</v>
      </c>
      <c r="G8" s="154">
        <f>IF(AND(YEAR(JanSun1+25)=$A$2,MONTH(JanSun1+25)=1),JanSun1+25, "")</f>
        <v>46044</v>
      </c>
      <c r="H8" s="154">
        <f>IF(AND(YEAR(JanSun1+26)=$A$2,MONTH(JanSun1+26)=1),JanSun1+26, "")</f>
        <v>46045</v>
      </c>
      <c r="I8" s="154">
        <f>IF(AND(YEAR(JanSun1+27)=$A$2,MONTH(JanSun1+27)=1),JanSun1+27, "")</f>
        <v>46046</v>
      </c>
      <c r="K8" s="154">
        <f>IF(AND(YEAR(AprSun1+21)=$A$2,MONTH(AprSun1+21)=4),AprSun1+21, "")</f>
        <v>46131</v>
      </c>
      <c r="L8" s="154">
        <f>IF(AND(YEAR(AprSun1+22)=$A$2,MONTH(AprSun1+22)=4),AprSun1+22, "")</f>
        <v>46132</v>
      </c>
      <c r="M8" s="154">
        <f>IF(AND(YEAR(AprSun1+23)=$A$2,MONTH(AprSun1+23)=4),AprSun1+23, "")</f>
        <v>46133</v>
      </c>
      <c r="N8" s="154">
        <f>IF(AND(YEAR(AprSun1+24)=$A$2,MONTH(AprSun1+24)=4),AprSun1+24, "")</f>
        <v>46134</v>
      </c>
      <c r="O8" s="154">
        <f>IF(AND(YEAR(AprSun1+25)=$A$2,MONTH(AprSun1+25)=4),AprSun1+25, "")</f>
        <v>46135</v>
      </c>
      <c r="P8" s="154">
        <f>IF(AND(YEAR(AprSun1+26)=$A$2,MONTH(AprSun1+26)=4),AprSun1+26, "")</f>
        <v>46136</v>
      </c>
      <c r="Q8" s="154">
        <f>IF(AND(YEAR(AprSun1+27)=$A$2,MONTH(AprSun1+27)=4),AprSun1+27, "")</f>
        <v>46137</v>
      </c>
      <c r="S8" s="154">
        <f>IF(AND(YEAR(JulSun1+21)=$A$2,MONTH(JulSun1+21)=7),JulSun1+21, "")</f>
        <v>46222</v>
      </c>
      <c r="T8" s="154">
        <f>IF(AND(YEAR(JulSun1+22)=$A$2,MONTH(JulSun1+22)=7),JulSun1+22, "")</f>
        <v>46223</v>
      </c>
      <c r="U8" s="154">
        <f>IF(AND(YEAR(JulSun1+23)=$A$2,MONTH(JulSun1+23)=7),JulSun1+23, "")</f>
        <v>46224</v>
      </c>
      <c r="V8" s="154">
        <f>IF(AND(YEAR(JulSun1+24)=$A$2,MONTH(JulSun1+24)=7),JulSun1+24, "")</f>
        <v>46225</v>
      </c>
      <c r="W8" s="154">
        <f>IF(AND(YEAR(JulSun1+25)=$A$2,MONTH(JulSun1+25)=7),JulSun1+25, "")</f>
        <v>46226</v>
      </c>
      <c r="X8" s="154">
        <f>IF(AND(YEAR(JulSun1+26)=$A$2,MONTH(JulSun1+26)=7),JulSun1+26, "")</f>
        <v>46227</v>
      </c>
      <c r="Y8" s="154">
        <f>IF(AND(YEAR(JulSun1+27)=$A$2,MONTH(JulSun1+27)=7),JulSun1+27, "")</f>
        <v>46228</v>
      </c>
      <c r="AA8" s="154">
        <f>IF(AND(YEAR(OctSun1+21)=$A$2,MONTH(OctSun1+21)=10),OctSun1+21, "")</f>
        <v>46313</v>
      </c>
      <c r="AB8" s="154">
        <f>IF(AND(YEAR(OctSun1+22)=$A$2,MONTH(OctSun1+22)=10),OctSun1+22, "")</f>
        <v>46314</v>
      </c>
      <c r="AC8" s="154">
        <f>IF(AND(YEAR(OctSun1+23)=$A$2,MONTH(OctSun1+23)=10),OctSun1+23, "")</f>
        <v>46315</v>
      </c>
      <c r="AD8" s="154">
        <f>IF(AND(YEAR(OctSun1+24)=$A$2,MONTH(OctSun1+24)=10),OctSun1+24, "")</f>
        <v>46316</v>
      </c>
      <c r="AE8" s="154">
        <f>IF(AND(YEAR(OctSun1+25)=$A$2,MONTH(OctSun1+25)=10),OctSun1+25, "")</f>
        <v>46317</v>
      </c>
      <c r="AF8" s="154">
        <f>IF(AND(YEAR(OctSun1+26)=$A$2,MONTH(OctSun1+26)=10),OctSun1+26, "")</f>
        <v>46318</v>
      </c>
      <c r="AG8" s="154">
        <f>IF(AND(YEAR(OctSun1+27)=$A$2,MONTH(OctSun1+27)=10),OctSun1+27, "")</f>
        <v>46319</v>
      </c>
    </row>
    <row r="9" spans="1:33" ht="16" customHeight="1" x14ac:dyDescent="0.3">
      <c r="C9" s="154">
        <f>IF(AND(YEAR(JanSun1+28)=$A$2,MONTH(JanSun1+28)=1),JanSun1+28, "")</f>
        <v>46047</v>
      </c>
      <c r="D9" s="154">
        <f>IF(AND(YEAR(JanSun1+29)=$A$2,MONTH(JanSun1+29)=1),JanSun1+29, "")</f>
        <v>46048</v>
      </c>
      <c r="E9" s="154">
        <f>IF(AND(YEAR(JanSun1+30)=$A$2,MONTH(JanSun1+30)=1),JanSun1+30, "")</f>
        <v>46049</v>
      </c>
      <c r="F9" s="154">
        <f>IF(AND(YEAR(JanSun1+31)=$A$2,MONTH(JanSun1+31)=1),JanSun1+31, "")</f>
        <v>46050</v>
      </c>
      <c r="G9" s="154">
        <f>IF(AND(YEAR(JanSun1+32)=$A$2,MONTH(JanSun1+32)=1),JanSun1+32, "")</f>
        <v>46051</v>
      </c>
      <c r="H9" s="154">
        <f>IF(AND(YEAR(JanSun1+33)=$A$2,MONTH(JanSun1+33)=1),JanSun1+33, "")</f>
        <v>46052</v>
      </c>
      <c r="I9" s="154">
        <f>IF(AND(YEAR(JanSun1+34)=$A$2,MONTH(JanSun1+34)=1),JanSun1+34, "")</f>
        <v>46053</v>
      </c>
      <c r="K9" s="154">
        <f>IF(AND(YEAR(AprSun1+28)=$A$2,MONTH(AprSun1+28)=4),AprSun1+28, "")</f>
        <v>46138</v>
      </c>
      <c r="L9" s="154">
        <f>IF(AND(YEAR(AprSun1+29)=$A$2,MONTH(AprSun1+29)=4),AprSun1+29, "")</f>
        <v>46139</v>
      </c>
      <c r="M9" s="154">
        <f>IF(AND(YEAR(AprSun1+30)=$A$2,MONTH(AprSun1+30)=4),AprSun1+30, "")</f>
        <v>46140</v>
      </c>
      <c r="N9" s="154">
        <f>IF(AND(YEAR(AprSun1+31)=$A$2,MONTH(AprSun1+31)=4),AprSun1+31, "")</f>
        <v>46141</v>
      </c>
      <c r="O9" s="154">
        <f>IF(AND(YEAR(AprSun1+32)=$A$2,MONTH(AprSun1+32)=4),AprSun1+32, "")</f>
        <v>46142</v>
      </c>
      <c r="P9" s="154" t="str">
        <f>IF(AND(YEAR(AprSun1+33)=$A$2,MONTH(AprSun1+33)=4),AprSun1+33, "")</f>
        <v/>
      </c>
      <c r="Q9" s="154" t="str">
        <f>IF(AND(YEAR(AprSun1+34)=$A$2,MONTH(AprSun1+34)=4),AprSun1+34, "")</f>
        <v/>
      </c>
      <c r="S9" s="154">
        <f>IF(AND(YEAR(JulSun1+28)=$A$2,MONTH(JulSun1+28)=7),JulSun1+28, "")</f>
        <v>46229</v>
      </c>
      <c r="T9" s="154">
        <f>IF(AND(YEAR(JulSun1+29)=$A$2,MONTH(JulSun1+29)=7),JulSun1+29, "")</f>
        <v>46230</v>
      </c>
      <c r="U9" s="154">
        <f>IF(AND(YEAR(JulSun1+30)=$A$2,MONTH(JulSun1+30)=7),JulSun1+30, "")</f>
        <v>46231</v>
      </c>
      <c r="V9" s="154">
        <f>IF(AND(YEAR(JulSun1+31)=$A$2,MONTH(JulSun1+31)=7),JulSun1+31, "")</f>
        <v>46232</v>
      </c>
      <c r="W9" s="154">
        <f>IF(AND(YEAR(JulSun1+32)=$A$2,MONTH(JulSun1+32)=7),JulSun1+32, "")</f>
        <v>46233</v>
      </c>
      <c r="X9" s="154">
        <f>IF(AND(YEAR(JulSun1+33)=$A$2,MONTH(JulSun1+33)=7),JulSun1+33, "")</f>
        <v>46234</v>
      </c>
      <c r="Y9" s="154" t="str">
        <f>IF(AND(YEAR(JulSun1+34)=$A$2,MONTH(JulSun1+34)=7),JulSun1+34, "")</f>
        <v/>
      </c>
      <c r="AA9" s="154">
        <f>IF(AND(YEAR(OctSun1+28)=$A$2,MONTH(OctSun1+28)=10),OctSun1+28, "")</f>
        <v>46320</v>
      </c>
      <c r="AB9" s="154">
        <f>IF(AND(YEAR(OctSun1+29)=$A$2,MONTH(OctSun1+29)=10),OctSun1+29, "")</f>
        <v>46321</v>
      </c>
      <c r="AC9" s="154">
        <f>IF(AND(YEAR(OctSun1+30)=$A$2,MONTH(OctSun1+30)=10),OctSun1+30, "")</f>
        <v>46322</v>
      </c>
      <c r="AD9" s="154">
        <f>IF(AND(YEAR(OctSun1+31)=$A$2,MONTH(OctSun1+31)=10),OctSun1+31, "")</f>
        <v>46323</v>
      </c>
      <c r="AE9" s="154">
        <f>IF(AND(YEAR(OctSun1+32)=$A$2,MONTH(OctSun1+32)=10),OctSun1+32, "")</f>
        <v>46324</v>
      </c>
      <c r="AF9" s="154">
        <f>IF(AND(YEAR(OctSun1+33)=$A$2,MONTH(OctSun1+33)=10),OctSun1+33, "")</f>
        <v>46325</v>
      </c>
      <c r="AG9" s="154">
        <f>IF(AND(YEAR(OctSun1+34)=$A$2,MONTH(OctSun1+34)=10),OctSun1+34, "")</f>
        <v>46326</v>
      </c>
    </row>
    <row r="10" spans="1:33" ht="16" customHeight="1" x14ac:dyDescent="0.3">
      <c r="C10" s="23" t="str">
        <f>IF(AND(YEAR(JanSun1+35)=$A$2,MONTH(JanSun1+35)=1),JanSun1+35, "")</f>
        <v/>
      </c>
      <c r="D10" s="23" t="str">
        <f>IF(AND(YEAR(JanSun1+36)=$A$2,MONTH(JanSun1+36)=1),JanSun1+36, "")</f>
        <v/>
      </c>
      <c r="E10" s="23" t="str">
        <f>IF(AND(YEAR(JanSun1+37)=$A$2,MONTH(JanSun1+37)=1),JanSun1+37, "")</f>
        <v/>
      </c>
      <c r="F10" s="23" t="str">
        <f>IF(AND(YEAR(JanSun1+38)=$A$2,MONTH(JanSun1+38)=1),JanSun1+38, "")</f>
        <v/>
      </c>
      <c r="G10" s="23" t="str">
        <f>IF(AND(YEAR(JanSun1+39)=$A$2,MONTH(JanSun1+39)=1),JanSun1+39, "")</f>
        <v/>
      </c>
      <c r="H10" s="23" t="str">
        <f>IF(AND(YEAR(JanSun1+40)=$A$2,MONTH(JanSun1+40)=1),JanSun1+40, "")</f>
        <v/>
      </c>
      <c r="I10" s="23" t="str">
        <f>IF(AND(YEAR(JanSun1+41)=$A$2,MONTH(JanSun1+41)=1),JanSun1+41, "")</f>
        <v/>
      </c>
      <c r="K10" s="23" t="str">
        <f>IF(AND(YEAR(AprSun1+35)=$A$2,MONTH(AprSun1+35)=4),AprSun1+35, "")</f>
        <v/>
      </c>
      <c r="L10" s="23" t="str">
        <f>IF(AND(YEAR(AprSun1+36)=$A$2,MONTH(AprSun1+36)=4),AprSun1+36, "")</f>
        <v/>
      </c>
      <c r="M10" s="23" t="str">
        <f>IF(AND(YEAR(AprSun1+37)=$A$2,MONTH(AprSun1+37)=4),AprSun1+37, "")</f>
        <v/>
      </c>
      <c r="N10" s="23" t="str">
        <f>IF(AND(YEAR(AprSun1+38)=$A$2,MONTH(AprSun1+38)=4),AprSun1+38, "")</f>
        <v/>
      </c>
      <c r="O10" s="23" t="str">
        <f>IF(AND(YEAR(AprSun1+39)=$A$2,MONTH(AprSun1+39)=4),AprSun1+39, "")</f>
        <v/>
      </c>
      <c r="P10" s="23" t="str">
        <f>IF(AND(YEAR(AprSun1+40)=$A$2,MONTH(AprSun1+40)=4),AprSun1+40, "")</f>
        <v/>
      </c>
      <c r="Q10" s="23" t="str">
        <f>IF(AND(YEAR(AprSun1+41)=$A$2,MONTH(AprSun1+41)=4),AprSun1+41, "")</f>
        <v/>
      </c>
      <c r="S10" s="23" t="str">
        <f>IF(AND(YEAR(JulSun1+35)=$A$2,MONTH(JulSun1+35)=7),JulSun1+35, "")</f>
        <v/>
      </c>
      <c r="T10" s="23" t="str">
        <f>IF(AND(YEAR(JulSun1+36)=$A$2,MONTH(JulSun1+36)=7),JulSun1+36, "")</f>
        <v/>
      </c>
      <c r="U10" s="23" t="str">
        <f>IF(AND(YEAR(JulSun1+37)=$A$2,MONTH(JulSun1+37)=7),JulSun1+37, "")</f>
        <v/>
      </c>
      <c r="V10" s="23" t="str">
        <f>IF(AND(YEAR(JulSun1+38)=$A$2,MONTH(JulSun1+38)=7),JulSun1+38, "")</f>
        <v/>
      </c>
      <c r="W10" s="23" t="str">
        <f>IF(AND(YEAR(JulSun1+39)=$A$2,MONTH(JulSun1+39)=7),JulSun1+39, "")</f>
        <v/>
      </c>
      <c r="X10" s="23" t="str">
        <f>IF(AND(YEAR(JulSun1+40)=$A$2,MONTH(JulSun1+40)=7),JulSun1+40, "")</f>
        <v/>
      </c>
      <c r="Y10" s="23" t="str">
        <f>IF(AND(YEAR(JulSun1+41)=$A$2,MONTH(JulSun1+41)=7),JulSun1+41, "")</f>
        <v/>
      </c>
      <c r="AA10" s="23" t="str">
        <f>IF(AND(YEAR(OctSun1+35)=$A$2,MONTH(OctSun1+35)=10),OctSun1+35, "")</f>
        <v/>
      </c>
      <c r="AB10" s="23" t="str">
        <f>IF(AND(YEAR(OctSun1+36)=$A$2,MONTH(OctSun1+36)=10),OctSun1+36, "")</f>
        <v/>
      </c>
      <c r="AC10" s="23" t="str">
        <f>IF(AND(YEAR(OctSun1+37)=$A$2,MONTH(OctSun1+37)=10),OctSun1+37, "")</f>
        <v/>
      </c>
      <c r="AD10" s="23" t="str">
        <f>IF(AND(YEAR(OctSun1+38)=$A$2,MONTH(OctSun1+38)=10),OctSun1+38, "")</f>
        <v/>
      </c>
      <c r="AE10" s="23" t="str">
        <f>IF(AND(YEAR(OctSun1+39)=$A$2,MONTH(OctSun1+39)=10),OctSun1+39, "")</f>
        <v/>
      </c>
      <c r="AF10" s="23" t="str">
        <f>IF(AND(YEAR(OctSun1+40)=$A$2,MONTH(OctSun1+40)=10),OctSun1+40, "")</f>
        <v/>
      </c>
      <c r="AG10" s="23" t="str">
        <f>IF(AND(YEAR(OctSun1+41)=$A$2,MONTH(OctSun1+41)=10),OctSun1+41, "")</f>
        <v/>
      </c>
    </row>
    <row r="11" spans="1:33" ht="16" customHeight="1" x14ac:dyDescent="0.3">
      <c r="C11" s="24"/>
      <c r="D11" s="24"/>
      <c r="E11" s="24"/>
      <c r="F11" s="24"/>
      <c r="G11" s="24"/>
      <c r="H11" s="24"/>
      <c r="I11" s="24"/>
      <c r="K11" s="24"/>
      <c r="L11" s="24"/>
      <c r="M11" s="24"/>
      <c r="N11" s="24"/>
      <c r="O11" s="24"/>
      <c r="P11" s="24"/>
      <c r="Q11" s="24"/>
      <c r="S11" s="24"/>
      <c r="T11" s="24"/>
      <c r="U11" s="24"/>
      <c r="V11" s="24"/>
      <c r="W11" s="24"/>
      <c r="X11" s="24"/>
      <c r="Y11" s="24"/>
      <c r="AA11" s="24"/>
      <c r="AB11" s="24"/>
      <c r="AC11" s="24"/>
      <c r="AD11" s="24"/>
      <c r="AE11" s="24"/>
      <c r="AF11" s="24"/>
      <c r="AG11" s="24"/>
    </row>
    <row r="12" spans="1:33" ht="16" customHeight="1" x14ac:dyDescent="0.3">
      <c r="C12" s="300" t="s">
        <v>338</v>
      </c>
      <c r="D12" s="301"/>
      <c r="E12" s="301"/>
      <c r="F12" s="301"/>
      <c r="G12" s="301"/>
      <c r="H12" s="301"/>
      <c r="I12" s="302"/>
      <c r="K12" s="300" t="s">
        <v>339</v>
      </c>
      <c r="L12" s="301"/>
      <c r="M12" s="301"/>
      <c r="N12" s="301"/>
      <c r="O12" s="301"/>
      <c r="P12" s="301"/>
      <c r="Q12" s="302"/>
      <c r="S12" s="300" t="s">
        <v>340</v>
      </c>
      <c r="T12" s="301"/>
      <c r="U12" s="301"/>
      <c r="V12" s="301"/>
      <c r="W12" s="301"/>
      <c r="X12" s="301"/>
      <c r="Y12" s="302"/>
      <c r="AA12" s="300" t="s">
        <v>341</v>
      </c>
      <c r="AB12" s="301"/>
      <c r="AC12" s="301"/>
      <c r="AD12" s="301"/>
      <c r="AE12" s="301"/>
      <c r="AF12" s="301"/>
      <c r="AG12" s="302"/>
    </row>
    <row r="13" spans="1:33" ht="16" customHeight="1" x14ac:dyDescent="0.3">
      <c r="B13" s="22"/>
      <c r="C13" s="153" t="s">
        <v>333</v>
      </c>
      <c r="D13" s="153" t="s">
        <v>334</v>
      </c>
      <c r="E13" s="153" t="s">
        <v>335</v>
      </c>
      <c r="F13" s="153" t="s">
        <v>336</v>
      </c>
      <c r="G13" s="153" t="s">
        <v>335</v>
      </c>
      <c r="H13" s="153" t="s">
        <v>337</v>
      </c>
      <c r="I13" s="153" t="s">
        <v>333</v>
      </c>
      <c r="K13" s="153" t="s">
        <v>333</v>
      </c>
      <c r="L13" s="153" t="s">
        <v>334</v>
      </c>
      <c r="M13" s="153" t="s">
        <v>335</v>
      </c>
      <c r="N13" s="153" t="s">
        <v>336</v>
      </c>
      <c r="O13" s="153" t="s">
        <v>335</v>
      </c>
      <c r="P13" s="153" t="s">
        <v>337</v>
      </c>
      <c r="Q13" s="153" t="s">
        <v>333</v>
      </c>
      <c r="S13" s="153" t="s">
        <v>333</v>
      </c>
      <c r="T13" s="153" t="s">
        <v>334</v>
      </c>
      <c r="U13" s="153" t="s">
        <v>335</v>
      </c>
      <c r="V13" s="153" t="s">
        <v>336</v>
      </c>
      <c r="W13" s="153" t="s">
        <v>335</v>
      </c>
      <c r="X13" s="153" t="s">
        <v>337</v>
      </c>
      <c r="Y13" s="153" t="s">
        <v>333</v>
      </c>
      <c r="AA13" s="153" t="s">
        <v>333</v>
      </c>
      <c r="AB13" s="153" t="s">
        <v>334</v>
      </c>
      <c r="AC13" s="153" t="s">
        <v>335</v>
      </c>
      <c r="AD13" s="153" t="s">
        <v>336</v>
      </c>
      <c r="AE13" s="153" t="s">
        <v>335</v>
      </c>
      <c r="AF13" s="153" t="s">
        <v>337</v>
      </c>
      <c r="AG13" s="153" t="s">
        <v>333</v>
      </c>
    </row>
    <row r="14" spans="1:33" ht="16" customHeight="1" x14ac:dyDescent="0.3">
      <c r="C14" s="154">
        <f>IF(AND(YEAR(FebSun1)=$A$2,MONTH(FebSun1)=2),FebSun1, "")</f>
        <v>46054</v>
      </c>
      <c r="D14" s="154">
        <f>IF(AND(YEAR(FebSun1+1)=$A$2,MONTH(FebSun1+1)=2),FebSun1+1, "")</f>
        <v>46055</v>
      </c>
      <c r="E14" s="154">
        <f>IF(AND(YEAR(FebSun1+2)=$A$2,MONTH(FebSun1+2)=2),FebSun1+2, "")</f>
        <v>46056</v>
      </c>
      <c r="F14" s="154">
        <f>IF(AND(YEAR(FebSun1+3)=$A$2,MONTH(FebSun1+3)=2),FebSun1+3, "")</f>
        <v>46057</v>
      </c>
      <c r="G14" s="154">
        <f>IF(AND(YEAR(FebSun1+4)=$A$2,MONTH(FebSun1+4)=2),FebSun1+4, "")</f>
        <v>46058</v>
      </c>
      <c r="H14" s="154">
        <f>IF(AND(YEAR(FebSun1+5)=$A$2,MONTH(FebSun1+5)=2),FebSun1+5, "")</f>
        <v>46059</v>
      </c>
      <c r="I14" s="154">
        <f>IF(AND(YEAR(FebSun1+6)=$A$2,MONTH(FebSun1+6)=2),FebSun1+6, "")</f>
        <v>46060</v>
      </c>
      <c r="K14" s="154" t="str">
        <f>IF(AND(YEAR(MaySun1)=$A$2,MONTH(MaySun1)=5),MaySun1, "")</f>
        <v/>
      </c>
      <c r="L14" s="154" t="str">
        <f>IF(AND(YEAR(MaySun1+1)=$A$2,MONTH(MaySun1+1)=5),MaySun1+1, "")</f>
        <v/>
      </c>
      <c r="M14" s="154" t="str">
        <f>IF(AND(YEAR(MaySun1+2)=$A$2,MONTH(MaySun1+2)=5),MaySun1+2, "")</f>
        <v/>
      </c>
      <c r="N14" s="154" t="str">
        <f>IF(AND(YEAR(MaySun1+3)=$A$2,MONTH(MaySun1+3)=5),MaySun1+3, "")</f>
        <v/>
      </c>
      <c r="O14" s="154" t="str">
        <f>IF(AND(YEAR(MaySun1+4)=$A$2,MONTH(MaySun1+4)=5),MaySun1+4, "")</f>
        <v/>
      </c>
      <c r="P14" s="154">
        <f>IF(AND(YEAR(MaySun1+5)=$A$2,MONTH(MaySun1+5)=5),MaySun1+5, "")</f>
        <v>46143</v>
      </c>
      <c r="Q14" s="154">
        <f>IF(AND(YEAR(MaySun1+6)=$A$2,MONTH(MaySun1+6)=5),MaySun1+6, "")</f>
        <v>46144</v>
      </c>
      <c r="S14" s="154" t="str">
        <f>IF(AND(YEAR(AugSun1)=$A$2,MONTH(AugSun1)=8),AugSun1, "")</f>
        <v/>
      </c>
      <c r="T14" s="154" t="str">
        <f>IF(AND(YEAR(AugSun1+1)=$A$2,MONTH(AugSun1+1)=8),AugSun1+1, "")</f>
        <v/>
      </c>
      <c r="U14" s="154" t="str">
        <f>IF(AND(YEAR(AugSun1+2)=$A$2,MONTH(AugSun1+2)=8),AugSun1+2, "")</f>
        <v/>
      </c>
      <c r="V14" s="154" t="str">
        <f>IF(AND(YEAR(AugSun1+3)=$A$2,MONTH(AugSun1+3)=8),AugSun1+3, "")</f>
        <v/>
      </c>
      <c r="W14" s="154" t="str">
        <f>IF(AND(YEAR(AugSun1+4)=$A$2,MONTH(AugSun1+4)=8),AugSun1+4, "")</f>
        <v/>
      </c>
      <c r="X14" s="154" t="str">
        <f>IF(AND(YEAR(AugSun1+5)=$A$2,MONTH(AugSun1+5)=8),AugSun1+5, "")</f>
        <v/>
      </c>
      <c r="Y14" s="154">
        <f>IF(AND(YEAR(AugSun1+6)=$A$2,MONTH(AugSun1+6)=8),AugSun1+6, "")</f>
        <v>46235</v>
      </c>
      <c r="AA14" s="154">
        <f>IF(AND(YEAR(NovSun1)=$A$2,MONTH(NovSun1)=11),NovSun1, "")</f>
        <v>46327</v>
      </c>
      <c r="AB14" s="154">
        <f>IF(AND(YEAR(NovSun1+1)=$A$2,MONTH(NovSun1+1)=11),NovSun1+1, "")</f>
        <v>46328</v>
      </c>
      <c r="AC14" s="154">
        <f>IF(AND(YEAR(NovSun1+2)=$A$2,MONTH(NovSun1+2)=11),NovSun1+2, "")</f>
        <v>46329</v>
      </c>
      <c r="AD14" s="154">
        <f>IF(AND(YEAR(NovSun1+3)=$A$2,MONTH(NovSun1+3)=11),NovSun1+3, "")</f>
        <v>46330</v>
      </c>
      <c r="AE14" s="154">
        <f>IF(AND(YEAR(NovSun1+4)=$A$2,MONTH(NovSun1+4)=11),NovSun1+4, "")</f>
        <v>46331</v>
      </c>
      <c r="AF14" s="154">
        <f>IF(AND(YEAR(NovSun1+5)=$A$2,MONTH(NovSun1+5)=11),NovSun1+5, "")</f>
        <v>46332</v>
      </c>
      <c r="AG14" s="154">
        <f>IF(AND(YEAR(NovSun1+6)=$A$2,MONTH(NovSun1+6)=11),NovSun1+6, "")</f>
        <v>46333</v>
      </c>
    </row>
    <row r="15" spans="1:33" ht="16" customHeight="1" x14ac:dyDescent="0.3">
      <c r="C15" s="154">
        <f>IF(AND(YEAR(FebSun1+7)=$A$2,MONTH(FebSun1+7)=2),FebSun1+7, "")</f>
        <v>46061</v>
      </c>
      <c r="D15" s="154">
        <f>IF(AND(YEAR(FebSun1+8)=$A$2,MONTH(FebSun1+8)=2),FebSun1+8, "")</f>
        <v>46062</v>
      </c>
      <c r="E15" s="154">
        <f>IF(AND(YEAR(FebSun1+9)=$A$2,MONTH(FebSun1+9)=2),FebSun1+9, "")</f>
        <v>46063</v>
      </c>
      <c r="F15" s="154">
        <f>IF(AND(YEAR(FebSun1+10)=$A$2,MONTH(FebSun1+10)=2),FebSun1+10, "")</f>
        <v>46064</v>
      </c>
      <c r="G15" s="154">
        <f>IF(AND(YEAR(FebSun1+11)=$A$2,MONTH(FebSun1+11)=2),FebSun1+11, "")</f>
        <v>46065</v>
      </c>
      <c r="H15" s="154">
        <f>IF(AND(YEAR(FebSun1+12)=$A$2,MONTH(FebSun1+12)=2),FebSun1+12, "")</f>
        <v>46066</v>
      </c>
      <c r="I15" s="154">
        <f>IF(AND(YEAR(FebSun1+13)=$A$2,MONTH(FebSun1+13)=2),FebSun1+13, "")</f>
        <v>46067</v>
      </c>
      <c r="K15" s="154">
        <f>IF(AND(YEAR(MaySun1+7)=$A$2,MONTH(MaySun1+7)=5),MaySun1+7, "")</f>
        <v>46145</v>
      </c>
      <c r="L15" s="154">
        <f>IF(AND(YEAR(MaySun1+8)=$A$2,MONTH(MaySun1+8)=5),MaySun1+8, "")</f>
        <v>46146</v>
      </c>
      <c r="M15" s="154">
        <f>IF(AND(YEAR(MaySun1+9)=$A$2,MONTH(MaySun1+9)=5),MaySun1+9, "")</f>
        <v>46147</v>
      </c>
      <c r="N15" s="154">
        <f>IF(AND(YEAR(MaySun1+10)=$A$2,MONTH(MaySun1+10)=5),MaySun1+10, "")</f>
        <v>46148</v>
      </c>
      <c r="O15" s="154">
        <f>IF(AND(YEAR(MaySun1+11)=$A$2,MONTH(MaySun1+11)=5),MaySun1+11, "")</f>
        <v>46149</v>
      </c>
      <c r="P15" s="154">
        <f>IF(AND(YEAR(MaySun1+12)=$A$2,MONTH(MaySun1+12)=5),MaySun1+12, "")</f>
        <v>46150</v>
      </c>
      <c r="Q15" s="154">
        <f>IF(AND(YEAR(MaySun1+13)=$A$2,MONTH(MaySun1+13)=5),MaySun1+13, "")</f>
        <v>46151</v>
      </c>
      <c r="S15" s="154">
        <f>IF(AND(YEAR(AugSun1+7)=$A$2,MONTH(AugSun1+7)=8),AugSun1+7, "")</f>
        <v>46236</v>
      </c>
      <c r="T15" s="154">
        <f>IF(AND(YEAR(AugSun1+8)=$A$2,MONTH(AugSun1+8)=8),AugSun1+8, "")</f>
        <v>46237</v>
      </c>
      <c r="U15" s="154">
        <f>IF(AND(YEAR(AugSun1+9)=$A$2,MONTH(AugSun1+9)=8),AugSun1+9, "")</f>
        <v>46238</v>
      </c>
      <c r="V15" s="154">
        <f>IF(AND(YEAR(AugSun1+10)=$A$2,MONTH(AugSun1+10)=8),AugSun1+10, "")</f>
        <v>46239</v>
      </c>
      <c r="W15" s="154">
        <f>IF(AND(YEAR(AugSun1+11)=$A$2,MONTH(AugSun1+11)=8),AugSun1+11, "")</f>
        <v>46240</v>
      </c>
      <c r="X15" s="154">
        <f>IF(AND(YEAR(AugSun1+12)=$A$2,MONTH(AugSun1+12)=8),AugSun1+12, "")</f>
        <v>46241</v>
      </c>
      <c r="Y15" s="154">
        <f>IF(AND(YEAR(AugSun1+13)=$A$2,MONTH(AugSun1+13)=8),AugSun1+13, "")</f>
        <v>46242</v>
      </c>
      <c r="AA15" s="154">
        <f>IF(AND(YEAR(NovSun1+7)=$A$2,MONTH(NovSun1+7)=11),NovSun1+7, "")</f>
        <v>46334</v>
      </c>
      <c r="AB15" s="154">
        <f>IF(AND(YEAR(NovSun1+8)=$A$2,MONTH(NovSun1+8)=11),NovSun1+8, "")</f>
        <v>46335</v>
      </c>
      <c r="AC15" s="154">
        <f>IF(AND(YEAR(NovSun1+9)=$A$2,MONTH(NovSun1+9)=11),NovSun1+9, "")</f>
        <v>46336</v>
      </c>
      <c r="AD15" s="154">
        <f>IF(AND(YEAR(NovSun1+10)=$A$2,MONTH(NovSun1+10)=11),NovSun1+10, "")</f>
        <v>46337</v>
      </c>
      <c r="AE15" s="154">
        <f>IF(AND(YEAR(NovSun1+11)=$A$2,MONTH(NovSun1+11)=11),NovSun1+11, "")</f>
        <v>46338</v>
      </c>
      <c r="AF15" s="154">
        <f>IF(AND(YEAR(NovSun1+12)=$A$2,MONTH(NovSun1+12)=11),NovSun1+12, "")</f>
        <v>46339</v>
      </c>
      <c r="AG15" s="154">
        <f>IF(AND(YEAR(NovSun1+13)=$A$2,MONTH(NovSun1+13)=11),NovSun1+13, "")</f>
        <v>46340</v>
      </c>
    </row>
    <row r="16" spans="1:33" ht="16" customHeight="1" x14ac:dyDescent="0.3">
      <c r="C16" s="154">
        <f>IF(AND(YEAR(FebSun1+14)=$A$2,MONTH(FebSun1+14)=2),FebSun1+14, "")</f>
        <v>46068</v>
      </c>
      <c r="D16" s="154">
        <f>IF(AND(YEAR(FebSun1+15)=$A$2,MONTH(FebSun1+15)=2),FebSun1+15, "")</f>
        <v>46069</v>
      </c>
      <c r="E16" s="154">
        <f>IF(AND(YEAR(FebSun1+16)=$A$2,MONTH(FebSun1+16)=2),FebSun1+16, "")</f>
        <v>46070</v>
      </c>
      <c r="F16" s="154">
        <f>IF(AND(YEAR(FebSun1+17)=$A$2,MONTH(FebSun1+17)=2),FebSun1+17, "")</f>
        <v>46071</v>
      </c>
      <c r="G16" s="154">
        <f>IF(AND(YEAR(FebSun1+18)=$A$2,MONTH(FebSun1+18)=2),FebSun1+18, "")</f>
        <v>46072</v>
      </c>
      <c r="H16" s="154">
        <f>IF(AND(YEAR(FebSun1+19)=$A$2,MONTH(FebSun1+19)=2),FebSun1+19, "")</f>
        <v>46073</v>
      </c>
      <c r="I16" s="154">
        <f>IF(AND(YEAR(FebSun1+20)=$A$2,MONTH(FebSun1+20)=2),FebSun1+20, "")</f>
        <v>46074</v>
      </c>
      <c r="K16" s="154">
        <f>IF(AND(YEAR(MaySun1+14)=$A$2,MONTH(MaySun1+14)=5),MaySun1+14, "")</f>
        <v>46152</v>
      </c>
      <c r="L16" s="154">
        <f>IF(AND(YEAR(MaySun1+15)=$A$2,MONTH(MaySun1+15)=5),MaySun1+15, "")</f>
        <v>46153</v>
      </c>
      <c r="M16" s="154">
        <f>IF(AND(YEAR(MaySun1+16)=$A$2,MONTH(MaySun1+16)=5),MaySun1+16, "")</f>
        <v>46154</v>
      </c>
      <c r="N16" s="154">
        <f>IF(AND(YEAR(MaySun1+17)=$A$2,MONTH(MaySun1+17)=5),MaySun1+17, "")</f>
        <v>46155</v>
      </c>
      <c r="O16" s="154">
        <f>IF(AND(YEAR(MaySun1+18)=$A$2,MONTH(MaySun1+18)=5),MaySun1+18, "")</f>
        <v>46156</v>
      </c>
      <c r="P16" s="154">
        <f>IF(AND(YEAR(MaySun1+19)=$A$2,MONTH(MaySun1+19)=5),MaySun1+19, "")</f>
        <v>46157</v>
      </c>
      <c r="Q16" s="154">
        <f>IF(AND(YEAR(MaySun1+20)=$A$2,MONTH(MaySun1+20)=5),MaySun1+20, "")</f>
        <v>46158</v>
      </c>
      <c r="S16" s="154">
        <f>IF(AND(YEAR(AugSun1+14)=$A$2,MONTH(AugSun1+14)=8),AugSun1+14, "")</f>
        <v>46243</v>
      </c>
      <c r="T16" s="154">
        <f>IF(AND(YEAR(AugSun1+15)=$A$2,MONTH(AugSun1+15)=8),AugSun1+15, "")</f>
        <v>46244</v>
      </c>
      <c r="U16" s="154">
        <f>IF(AND(YEAR(AugSun1+16)=$A$2,MONTH(AugSun1+16)=8),AugSun1+16, "")</f>
        <v>46245</v>
      </c>
      <c r="V16" s="154">
        <f>IF(AND(YEAR(AugSun1+17)=$A$2,MONTH(AugSun1+17)=8),AugSun1+17, "")</f>
        <v>46246</v>
      </c>
      <c r="W16" s="154">
        <f>IF(AND(YEAR(AugSun1+18)=$A$2,MONTH(AugSun1+18)=8),AugSun1+18, "")</f>
        <v>46247</v>
      </c>
      <c r="X16" s="154">
        <f>IF(AND(YEAR(AugSun1+19)=$A$2,MONTH(AugSun1+19)=8),AugSun1+19, "")</f>
        <v>46248</v>
      </c>
      <c r="Y16" s="154">
        <f>IF(AND(YEAR(AugSun1+20)=$A$2,MONTH(AugSun1+20)=8),AugSun1+20, "")</f>
        <v>46249</v>
      </c>
      <c r="AA16" s="154">
        <f>IF(AND(YEAR(NovSun1+14)=$A$2,MONTH(NovSun1+14)=11),NovSun1+14, "")</f>
        <v>46341</v>
      </c>
      <c r="AB16" s="154">
        <f>IF(AND(YEAR(NovSun1+15)=$A$2,MONTH(NovSun1+15)=11),NovSun1+15, "")</f>
        <v>46342</v>
      </c>
      <c r="AC16" s="154">
        <f>IF(AND(YEAR(NovSun1+16)=$A$2,MONTH(NovSun1+16)=11),NovSun1+16, "")</f>
        <v>46343</v>
      </c>
      <c r="AD16" s="154">
        <f>IF(AND(YEAR(NovSun1+17)=$A$2,MONTH(NovSun1+17)=11),NovSun1+17, "")</f>
        <v>46344</v>
      </c>
      <c r="AE16" s="154">
        <f>IF(AND(YEAR(NovSun1+18)=$A$2,MONTH(NovSun1+18)=11),NovSun1+18, "")</f>
        <v>46345</v>
      </c>
      <c r="AF16" s="154">
        <f>IF(AND(YEAR(NovSun1+19)=$A$2,MONTH(NovSun1+19)=11),NovSun1+19, "")</f>
        <v>46346</v>
      </c>
      <c r="AG16" s="154">
        <f>IF(AND(YEAR(NovSun1+20)=$A$2,MONTH(NovSun1+20)=11),NovSun1+20, "")</f>
        <v>46347</v>
      </c>
    </row>
    <row r="17" spans="2:33" ht="16" customHeight="1" x14ac:dyDescent="0.3">
      <c r="C17" s="154">
        <f>IF(AND(YEAR(FebSun1+21)=$A$2,MONTH(FebSun1+21)=2),FebSun1+21, "")</f>
        <v>46075</v>
      </c>
      <c r="D17" s="154">
        <f>IF(AND(YEAR(FebSun1+22)=$A$2,MONTH(FebSun1+22)=2),FebSun1+22, "")</f>
        <v>46076</v>
      </c>
      <c r="E17" s="154">
        <f>IF(AND(YEAR(FebSun1+23)=$A$2,MONTH(FebSun1+23)=2),FebSun1+23, "")</f>
        <v>46077</v>
      </c>
      <c r="F17" s="154">
        <f>IF(AND(YEAR(FebSun1+24)=$A$2,MONTH(FebSun1+24)=2),FebSun1+24, "")</f>
        <v>46078</v>
      </c>
      <c r="G17" s="154">
        <f>IF(AND(YEAR(FebSun1+25)=$A$2,MONTH(FebSun1+25)=2),FebSun1+25, "")</f>
        <v>46079</v>
      </c>
      <c r="H17" s="154">
        <f>IF(AND(YEAR(FebSun1+26)=$A$2,MONTH(FebSun1+26)=2),FebSun1+26, "")</f>
        <v>46080</v>
      </c>
      <c r="I17" s="154">
        <f>IF(AND(YEAR(FebSun1+27)=$A$2,MONTH(FebSun1+27)=2),FebSun1+27, "")</f>
        <v>46081</v>
      </c>
      <c r="K17" s="154">
        <f>IF(AND(YEAR(MaySun1+21)=$A$2,MONTH(MaySun1+21)=5),MaySun1+21, "")</f>
        <v>46159</v>
      </c>
      <c r="L17" s="154">
        <f>IF(AND(YEAR(MaySun1+22)=$A$2,MONTH(MaySun1+22)=5),MaySun1+22, "")</f>
        <v>46160</v>
      </c>
      <c r="M17" s="154">
        <f>IF(AND(YEAR(MaySun1+23)=$A$2,MONTH(MaySun1+23)=5),MaySun1+23, "")</f>
        <v>46161</v>
      </c>
      <c r="N17" s="154">
        <f>IF(AND(YEAR(MaySun1+24)=$A$2,MONTH(MaySun1+24)=5),MaySun1+24, "")</f>
        <v>46162</v>
      </c>
      <c r="O17" s="154">
        <f>IF(AND(YEAR(MaySun1+25)=$A$2,MONTH(MaySun1+25)=5),MaySun1+25, "")</f>
        <v>46163</v>
      </c>
      <c r="P17" s="154">
        <f>IF(AND(YEAR(MaySun1+26)=$A$2,MONTH(MaySun1+26)=5),MaySun1+26, "")</f>
        <v>46164</v>
      </c>
      <c r="Q17" s="154">
        <f>IF(AND(YEAR(MaySun1+27)=$A$2,MONTH(MaySun1+27)=5),MaySun1+27, "")</f>
        <v>46165</v>
      </c>
      <c r="S17" s="154">
        <f>IF(AND(YEAR(AugSun1+21)=$A$2,MONTH(AugSun1+21)=8),AugSun1+21, "")</f>
        <v>46250</v>
      </c>
      <c r="T17" s="154">
        <f>IF(AND(YEAR(AugSun1+22)=$A$2,MONTH(AugSun1+22)=8),AugSun1+22, "")</f>
        <v>46251</v>
      </c>
      <c r="U17" s="154">
        <f>IF(AND(YEAR(AugSun1+23)=$A$2,MONTH(AugSun1+23)=8),AugSun1+23, "")</f>
        <v>46252</v>
      </c>
      <c r="V17" s="154">
        <f>IF(AND(YEAR(AugSun1+24)=$A$2,MONTH(AugSun1+24)=8),AugSun1+24, "")</f>
        <v>46253</v>
      </c>
      <c r="W17" s="154">
        <f>IF(AND(YEAR(AugSun1+25)=$A$2,MONTH(AugSun1+25)=8),AugSun1+25, "")</f>
        <v>46254</v>
      </c>
      <c r="X17" s="154">
        <f>IF(AND(YEAR(AugSun1+26)=$A$2,MONTH(AugSun1+26)=8),AugSun1+26, "")</f>
        <v>46255</v>
      </c>
      <c r="Y17" s="154">
        <f>IF(AND(YEAR(AugSun1+27)=$A$2,MONTH(AugSun1+27)=8),AugSun1+27, "")</f>
        <v>46256</v>
      </c>
      <c r="AA17" s="154">
        <f>IF(AND(YEAR(NovSun1+21)=$A$2,MONTH(NovSun1+21)=11),NovSun1+21, "")</f>
        <v>46348</v>
      </c>
      <c r="AB17" s="154">
        <f>IF(AND(YEAR(NovSun1+22)=$A$2,MONTH(NovSun1+22)=11),NovSun1+22, "")</f>
        <v>46349</v>
      </c>
      <c r="AC17" s="154">
        <f>IF(AND(YEAR(NovSun1+23)=$A$2,MONTH(NovSun1+23)=11),NovSun1+23, "")</f>
        <v>46350</v>
      </c>
      <c r="AD17" s="154">
        <f>IF(AND(YEAR(NovSun1+24)=$A$2,MONTH(NovSun1+24)=11),NovSun1+24, "")</f>
        <v>46351</v>
      </c>
      <c r="AE17" s="154">
        <f>IF(AND(YEAR(NovSun1+25)=$A$2,MONTH(NovSun1+25)=11),NovSun1+25, "")</f>
        <v>46352</v>
      </c>
      <c r="AF17" s="154">
        <f>IF(AND(YEAR(NovSun1+26)=$A$2,MONTH(NovSun1+26)=11),NovSun1+26, "")</f>
        <v>46353</v>
      </c>
      <c r="AG17" s="154">
        <f>IF(AND(YEAR(NovSun1+27)=$A$2,MONTH(NovSun1+27)=11),NovSun1+27, "")</f>
        <v>46354</v>
      </c>
    </row>
    <row r="18" spans="2:33" ht="16" customHeight="1" x14ac:dyDescent="0.3">
      <c r="C18" s="154" t="str">
        <f>IF(AND(YEAR(FebSun1+28)=$A$2,MONTH(FebSun1+28)=2),FebSun1+28, "")</f>
        <v/>
      </c>
      <c r="D18" s="154" t="str">
        <f>IF(AND(YEAR(FebSun1+29)=$A$2,MONTH(FebSun1+29)=2),FebSun1+29, "")</f>
        <v/>
      </c>
      <c r="E18" s="154" t="str">
        <f>IF(AND(YEAR(FebSun1+30)=$A$2,MONTH(FebSun1+30)=2),FebSun1+30, "")</f>
        <v/>
      </c>
      <c r="F18" s="154" t="str">
        <f>IF(AND(YEAR(FebSun1+31)=$A$2,MONTH(FebSun1+31)=2),FebSun1+31, "")</f>
        <v/>
      </c>
      <c r="G18" s="154" t="str">
        <f>IF(AND(YEAR(FebSun1+32)=$A$2,MONTH(FebSun1+32)=2),FebSun1+32, "")</f>
        <v/>
      </c>
      <c r="H18" s="154" t="str">
        <f>IF(AND(YEAR(FebSun1+33)=$A$2,MONTH(FebSun1+33)=2),FebSun1+33, "")</f>
        <v/>
      </c>
      <c r="I18" s="154" t="str">
        <f>IF(AND(YEAR(FebSun1+34)=$A$2,MONTH(FebSun1+34)=2),FebSun1+34, "")</f>
        <v/>
      </c>
      <c r="K18" s="154">
        <f>IF(AND(YEAR(MaySun1+28)=$A$2,MONTH(MaySun1+28)=5),MaySun1+28, "")</f>
        <v>46166</v>
      </c>
      <c r="L18" s="154">
        <f>IF(AND(YEAR(MaySun1+29)=$A$2,MONTH(MaySun1+29)=5),MaySun1+29, "")</f>
        <v>46167</v>
      </c>
      <c r="M18" s="154">
        <f>IF(AND(YEAR(MaySun1+30)=$A$2,MONTH(MaySun1+30)=5),MaySun1+30, "")</f>
        <v>46168</v>
      </c>
      <c r="N18" s="154">
        <f>IF(AND(YEAR(MaySun1+31)=$A$2,MONTH(MaySun1+31)=5),MaySun1+31, "")</f>
        <v>46169</v>
      </c>
      <c r="O18" s="154">
        <f>IF(AND(YEAR(MaySun1+32)=$A$2,MONTH(MaySun1+32)=5),MaySun1+32, "")</f>
        <v>46170</v>
      </c>
      <c r="P18" s="154">
        <f>IF(AND(YEAR(MaySun1+33)=$A$2,MONTH(MaySun1+33)=5),MaySun1+33, "")</f>
        <v>46171</v>
      </c>
      <c r="Q18" s="154">
        <f>IF(AND(YEAR(MaySun1+34)=$A$2,MONTH(MaySun1+34)=5),MaySun1+34, "")</f>
        <v>46172</v>
      </c>
      <c r="S18" s="154">
        <f>IF(AND(YEAR(AugSun1+28)=$A$2,MONTH(AugSun1+28)=8),AugSun1+28, "")</f>
        <v>46257</v>
      </c>
      <c r="T18" s="154">
        <f>IF(AND(YEAR(AugSun1+29)=$A$2,MONTH(AugSun1+29)=8),AugSun1+29, "")</f>
        <v>46258</v>
      </c>
      <c r="U18" s="154">
        <f>IF(AND(YEAR(AugSun1+30)=$A$2,MONTH(AugSun1+30)=8),AugSun1+30, "")</f>
        <v>46259</v>
      </c>
      <c r="V18" s="154">
        <f>IF(AND(YEAR(AugSun1+31)=$A$2,MONTH(AugSun1+31)=8),AugSun1+31, "")</f>
        <v>46260</v>
      </c>
      <c r="W18" s="154">
        <f>IF(AND(YEAR(AugSun1+32)=$A$2,MONTH(AugSun1+32)=8),AugSun1+32, "")</f>
        <v>46261</v>
      </c>
      <c r="X18" s="154">
        <f>IF(AND(YEAR(AugSun1+33)=$A$2,MONTH(AugSun1+33)=8),AugSun1+33, "")</f>
        <v>46262</v>
      </c>
      <c r="Y18" s="154">
        <f>IF(AND(YEAR(AugSun1+34)=$A$2,MONTH(AugSun1+34)=8),AugSun1+34, "")</f>
        <v>46263</v>
      </c>
      <c r="AA18" s="154">
        <f>IF(AND(YEAR(NovSun1+28)=$A$2,MONTH(NovSun1+28)=11),NovSun1+28, "")</f>
        <v>46355</v>
      </c>
      <c r="AB18" s="154">
        <f>IF(AND(YEAR(NovSun1+29)=$A$2,MONTH(NovSun1+29)=11),NovSun1+29, "")</f>
        <v>46356</v>
      </c>
      <c r="AC18" s="154" t="str">
        <f>IF(AND(YEAR(NovSun1+30)=$A$2,MONTH(NovSun1+30)=11),NovSun1+30, "")</f>
        <v/>
      </c>
      <c r="AD18" s="154" t="str">
        <f>IF(AND(YEAR(NovSun1+31)=$A$2,MONTH(NovSun1+31)=11),NovSun1+31, "")</f>
        <v/>
      </c>
      <c r="AE18" s="154" t="str">
        <f>IF(AND(YEAR(NovSun1+32)=$A$2,MONTH(NovSun1+32)=11),NovSun1+32, "")</f>
        <v/>
      </c>
      <c r="AF18" s="154" t="str">
        <f>IF(AND(YEAR(NovSun1+33)=$A$2,MONTH(NovSun1+33)=11),NovSun1+33, "")</f>
        <v/>
      </c>
      <c r="AG18" s="154" t="str">
        <f>IF(AND(YEAR(NovSun1+34)=$A$2,MONTH(NovSun1+34)=11),NovSun1+34, "")</f>
        <v/>
      </c>
    </row>
    <row r="19" spans="2:33" ht="16" customHeight="1" x14ac:dyDescent="0.3">
      <c r="C19" s="23" t="str">
        <f>IF(AND(YEAR(FebSun1+35)=$A$2,MONTH(FebSun1+35)=2),FebSun1+35, "")</f>
        <v/>
      </c>
      <c r="D19" s="23" t="str">
        <f>IF(AND(YEAR(FebSun1+36)=$A$2,MONTH(FebSun1+36)=2),FebSun1+36, "")</f>
        <v/>
      </c>
      <c r="E19" s="23" t="str">
        <f>IF(AND(YEAR(FebSun1+37)=$A$2,MONTH(FebSun1+37)=2),FebSun1+37, "")</f>
        <v/>
      </c>
      <c r="F19" s="23" t="str">
        <f>IF(AND(YEAR(FebSun1+38)=$A$2,MONTH(FebSun1+38)=2),FebSun1+38, "")</f>
        <v/>
      </c>
      <c r="G19" s="23" t="str">
        <f>IF(AND(YEAR(FebSun1+39)=$A$2,MONTH(FebSun1+39)=2),FebSun1+39, "")</f>
        <v/>
      </c>
      <c r="H19" s="23" t="str">
        <f>IF(AND(YEAR(FebSun1+40)=$A$2,MONTH(FebSun1+40)=2),FebSun1+40, "")</f>
        <v/>
      </c>
      <c r="I19" s="23" t="str">
        <f>IF(AND(YEAR(FebSun1+41)=$A$2,MONTH(FebSun1+41)=2),FebSun1+41, "")</f>
        <v/>
      </c>
      <c r="K19" s="23">
        <f>IF(AND(YEAR(MaySun1+35)=$A$2,MONTH(MaySun1+35)=5),MaySun1+35, "")</f>
        <v>46173</v>
      </c>
      <c r="L19" s="23" t="str">
        <f>IF(AND(YEAR(MaySun1+36)=$A$2,MONTH(MaySun1+36)=5),MaySun1+36, "")</f>
        <v/>
      </c>
      <c r="M19" s="23" t="str">
        <f>IF(AND(YEAR(MaySun1+37)=$A$2,MONTH(MaySun1+37)=5),MaySun1+37, "")</f>
        <v/>
      </c>
      <c r="N19" s="23" t="str">
        <f>IF(AND(YEAR(MaySun1+38)=$A$2,MONTH(MaySun1+38)=5),MaySun1+38, "")</f>
        <v/>
      </c>
      <c r="O19" s="23" t="str">
        <f>IF(AND(YEAR(MaySun1+39)=$A$2,MONTH(MaySun1+39)=5),MaySun1+39, "")</f>
        <v/>
      </c>
      <c r="P19" s="23" t="str">
        <f>IF(AND(YEAR(MaySun1+40)=$A$2,MONTH(MaySun1+40)=5),MaySun1+40, "")</f>
        <v/>
      </c>
      <c r="Q19" s="23" t="str">
        <f>IF(AND(YEAR(MaySun1+41)=$A$2,MONTH(MaySun1+41)=5),MaySun1+41, "")</f>
        <v/>
      </c>
      <c r="S19" s="23">
        <f>IF(AND(YEAR(AugSun1+35)=$A$2,MONTH(AugSun1+35)=8),AugSun1+35, "")</f>
        <v>46264</v>
      </c>
      <c r="T19" s="23">
        <f>IF(AND(YEAR(AugSun1+36)=$A$2,MONTH(AugSun1+36)=8),AugSun1+36, "")</f>
        <v>46265</v>
      </c>
      <c r="U19" s="23" t="str">
        <f>IF(AND(YEAR(AugSun1+37)=$A$2,MONTH(AugSun1+37)=8),AugSun1+37, "")</f>
        <v/>
      </c>
      <c r="V19" s="23" t="str">
        <f>IF(AND(YEAR(AugSun1+38)=$A$2,MONTH(AugSun1+38)=8),AugSun1+38, "")</f>
        <v/>
      </c>
      <c r="W19" s="23" t="str">
        <f>IF(AND(YEAR(AugSun1+39)=$A$2,MONTH(AugSun1+39)=8),AugSun1+39, "")</f>
        <v/>
      </c>
      <c r="X19" s="23" t="str">
        <f>IF(AND(YEAR(AugSun1+40)=$A$2,MONTH(AugSun1+40)=8),AugSun1+40, "")</f>
        <v/>
      </c>
      <c r="Y19" s="23" t="str">
        <f>IF(AND(YEAR(AugSun1+41)=$A$2,MONTH(AugSun1+41)=8),AugSun1+41, "")</f>
        <v/>
      </c>
      <c r="AA19" s="23" t="str">
        <f>IF(AND(YEAR(NovSun1+35)=$A$2,MONTH(NovSun1+35)=11),NovSun1+35, "")</f>
        <v/>
      </c>
      <c r="AB19" s="23" t="str">
        <f>IF(AND(YEAR(NovSun1+36)=$A$2,MONTH(NovSun1+36)=11),NovSun1+36, "")</f>
        <v/>
      </c>
      <c r="AC19" s="23" t="str">
        <f>IF(AND(YEAR(NovSun1+37)=$A$2,MONTH(NovSun1+37)=11),NovSun1+37, "")</f>
        <v/>
      </c>
      <c r="AD19" s="23" t="str">
        <f>IF(AND(YEAR(NovSun1+38)=$A$2,MONTH(NovSun1+38)=11),NovSun1+38, "")</f>
        <v/>
      </c>
      <c r="AE19" s="23" t="str">
        <f>IF(AND(YEAR(NovSun1+39)=$A$2,MONTH(NovSun1+39)=11),NovSun1+39, "")</f>
        <v/>
      </c>
      <c r="AF19" s="23" t="str">
        <f>IF(AND(YEAR(NovSun1+40)=$A$2,MONTH(NovSun1+40)=11),NovSun1+40, "")</f>
        <v/>
      </c>
      <c r="AG19" s="23" t="str">
        <f>IF(AND(YEAR(NovSun1+41)=$A$2,MONTH(NovSun1+41)=11),NovSun1+41, "")</f>
        <v/>
      </c>
    </row>
    <row r="20" spans="2:33" ht="16" customHeight="1" x14ac:dyDescent="0.3">
      <c r="C20" s="24"/>
      <c r="D20" s="24"/>
      <c r="E20" s="24"/>
      <c r="F20" s="24"/>
      <c r="G20" s="24"/>
      <c r="H20" s="24"/>
      <c r="I20" s="24"/>
      <c r="K20" s="24"/>
      <c r="L20" s="24"/>
      <c r="M20" s="24"/>
      <c r="N20" s="24"/>
      <c r="O20" s="24"/>
      <c r="P20" s="24"/>
      <c r="Q20" s="24"/>
      <c r="S20" s="24"/>
      <c r="T20" s="24"/>
      <c r="U20" s="24"/>
      <c r="V20" s="24"/>
      <c r="W20" s="24"/>
      <c r="X20" s="24"/>
      <c r="Y20" s="24"/>
      <c r="AA20" s="24"/>
      <c r="AB20" s="24"/>
      <c r="AC20" s="24"/>
      <c r="AD20" s="24"/>
      <c r="AE20" s="24"/>
      <c r="AF20" s="24"/>
      <c r="AG20" s="24"/>
    </row>
    <row r="21" spans="2:33" ht="16" customHeight="1" x14ac:dyDescent="0.3">
      <c r="C21" s="300" t="s">
        <v>342</v>
      </c>
      <c r="D21" s="301"/>
      <c r="E21" s="301"/>
      <c r="F21" s="301"/>
      <c r="G21" s="301"/>
      <c r="H21" s="301"/>
      <c r="I21" s="302"/>
      <c r="K21" s="300" t="s">
        <v>343</v>
      </c>
      <c r="L21" s="301"/>
      <c r="M21" s="301"/>
      <c r="N21" s="301"/>
      <c r="O21" s="301"/>
      <c r="P21" s="301"/>
      <c r="Q21" s="302"/>
      <c r="S21" s="300" t="s">
        <v>344</v>
      </c>
      <c r="T21" s="301"/>
      <c r="U21" s="301"/>
      <c r="V21" s="301"/>
      <c r="W21" s="301"/>
      <c r="X21" s="301"/>
      <c r="Y21" s="302"/>
      <c r="AA21" s="300" t="s">
        <v>345</v>
      </c>
      <c r="AB21" s="301"/>
      <c r="AC21" s="301"/>
      <c r="AD21" s="301"/>
      <c r="AE21" s="301"/>
      <c r="AF21" s="301"/>
      <c r="AG21" s="302"/>
    </row>
    <row r="22" spans="2:33" ht="16" customHeight="1" x14ac:dyDescent="0.3">
      <c r="B22" s="22"/>
      <c r="C22" s="153" t="s">
        <v>333</v>
      </c>
      <c r="D22" s="153" t="s">
        <v>334</v>
      </c>
      <c r="E22" s="153" t="s">
        <v>335</v>
      </c>
      <c r="F22" s="153" t="s">
        <v>336</v>
      </c>
      <c r="G22" s="153" t="s">
        <v>335</v>
      </c>
      <c r="H22" s="153" t="s">
        <v>337</v>
      </c>
      <c r="I22" s="153" t="s">
        <v>333</v>
      </c>
      <c r="K22" s="153" t="s">
        <v>333</v>
      </c>
      <c r="L22" s="153" t="s">
        <v>334</v>
      </c>
      <c r="M22" s="153" t="s">
        <v>335</v>
      </c>
      <c r="N22" s="153" t="s">
        <v>336</v>
      </c>
      <c r="O22" s="153" t="s">
        <v>335</v>
      </c>
      <c r="P22" s="153" t="s">
        <v>337</v>
      </c>
      <c r="Q22" s="153" t="s">
        <v>333</v>
      </c>
      <c r="S22" s="153" t="s">
        <v>333</v>
      </c>
      <c r="T22" s="153" t="s">
        <v>334</v>
      </c>
      <c r="U22" s="153" t="s">
        <v>335</v>
      </c>
      <c r="V22" s="153" t="s">
        <v>336</v>
      </c>
      <c r="W22" s="153" t="s">
        <v>335</v>
      </c>
      <c r="X22" s="153" t="s">
        <v>337</v>
      </c>
      <c r="Y22" s="153" t="s">
        <v>333</v>
      </c>
      <c r="AA22" s="153" t="s">
        <v>333</v>
      </c>
      <c r="AB22" s="153" t="s">
        <v>334</v>
      </c>
      <c r="AC22" s="153" t="s">
        <v>335</v>
      </c>
      <c r="AD22" s="153" t="s">
        <v>336</v>
      </c>
      <c r="AE22" s="153" t="s">
        <v>335</v>
      </c>
      <c r="AF22" s="153" t="s">
        <v>337</v>
      </c>
      <c r="AG22" s="153" t="s">
        <v>333</v>
      </c>
    </row>
    <row r="23" spans="2:33" ht="16" customHeight="1" x14ac:dyDescent="0.3">
      <c r="C23" s="154">
        <f>IF(AND(YEAR(MarSun1)=$A$2,MONTH(MarSun1)=3),MarSun1, "")</f>
        <v>46082</v>
      </c>
      <c r="D23" s="154">
        <f>IF(AND(YEAR(MarSun1+1)=$A$2,MONTH(MarSun1+1)=3),MarSun1+1, "")</f>
        <v>46083</v>
      </c>
      <c r="E23" s="154">
        <f>IF(AND(YEAR(MarSun1+2)=$A$2,MONTH(MarSun1+2)=3),MarSun1+2, "")</f>
        <v>46084</v>
      </c>
      <c r="F23" s="154">
        <f>IF(AND(YEAR(MarSun1+3)=$A$2,MONTH(MarSun1+3)=3),MarSun1+3, "")</f>
        <v>46085</v>
      </c>
      <c r="G23" s="154">
        <f>IF(AND(YEAR(MarSun1+4)=$A$2,MONTH(MarSun1+4)=3),MarSun1+4, "")</f>
        <v>46086</v>
      </c>
      <c r="H23" s="154">
        <f>IF(AND(YEAR(MarSun1+5)=$A$2,MONTH(MarSun1+5)=3),MarSun1+5, "")</f>
        <v>46087</v>
      </c>
      <c r="I23" s="154">
        <f>IF(AND(YEAR(MarSun1+6)=$A$2,MONTH(MarSun1+6)=3),MarSun1+6, "")</f>
        <v>46088</v>
      </c>
      <c r="K23" s="154" t="str">
        <f>IF(AND(YEAR(JunSun1)=$A$2,MONTH(JunSun1)=6),JunSun1, "")</f>
        <v/>
      </c>
      <c r="L23" s="154">
        <f>IF(AND(YEAR(JunSun1+1)=$A$2,MONTH(JunSun1+1)=6),JunSun1+1, "")</f>
        <v>46174</v>
      </c>
      <c r="M23" s="154">
        <f>IF(AND(YEAR(JunSun1+2)=$A$2,MONTH(JunSun1+2)=6),JunSun1+2, "")</f>
        <v>46175</v>
      </c>
      <c r="N23" s="154">
        <f>IF(AND(YEAR(JunSun1+3)=$A$2,MONTH(JunSun1+3)=6),JunSun1+3, "")</f>
        <v>46176</v>
      </c>
      <c r="O23" s="154">
        <f>IF(AND(YEAR(JunSun1+4)=$A$2,MONTH(JunSun1+4)=6),JunSun1+4, "")</f>
        <v>46177</v>
      </c>
      <c r="P23" s="154">
        <f>IF(AND(YEAR(JunSun1+5)=$A$2,MONTH(JunSun1+5)=6),JunSun1+5, "")</f>
        <v>46178</v>
      </c>
      <c r="Q23" s="154">
        <f>IF(AND(YEAR(JunSun1+6)=$A$2,MONTH(JunSun1+6)=6),JunSun1+6, "")</f>
        <v>46179</v>
      </c>
      <c r="S23" s="154" t="str">
        <f>IF(AND(YEAR(SepSun1)=$A$2,MONTH(SepSun1)=9),SepSun1, "")</f>
        <v/>
      </c>
      <c r="T23" s="154" t="str">
        <f>IF(AND(YEAR(SepSun1+1)=$A$2,MONTH(SepSun1+1)=9),SepSun1+1, "")</f>
        <v/>
      </c>
      <c r="U23" s="154">
        <f>IF(AND(YEAR(SepSun1+2)=$A$2,MONTH(SepSun1+2)=9),SepSun1+2, "")</f>
        <v>46266</v>
      </c>
      <c r="V23" s="154">
        <f>IF(AND(YEAR(SepSun1+3)=$A$2,MONTH(SepSun1+3)=9),SepSun1+3, "")</f>
        <v>46267</v>
      </c>
      <c r="W23" s="154">
        <f>IF(AND(YEAR(SepSun1+4)=$A$2,MONTH(SepSun1+4)=9),SepSun1+4, "")</f>
        <v>46268</v>
      </c>
      <c r="X23" s="154">
        <f>IF(AND(YEAR(SepSun1+5)=$A$2,MONTH(SepSun1+5)=9),SepSun1+5, "")</f>
        <v>46269</v>
      </c>
      <c r="Y23" s="154">
        <f>IF(AND(YEAR(SepSun1+6)=$A$2,MONTH(SepSun1+6)=9),SepSun1+6, "")</f>
        <v>46270</v>
      </c>
      <c r="AA23" s="154" t="str">
        <f>IF(AND(YEAR(DecSun1)=$A$2,MONTH(DecSun1)=12),DecSun1, "")</f>
        <v/>
      </c>
      <c r="AB23" s="154" t="str">
        <f>IF(AND(YEAR(DecSun1+1)=$A$2,MONTH(DecSun1+1)=12),DecSun1+1, "")</f>
        <v/>
      </c>
      <c r="AC23" s="154">
        <f>IF(AND(YEAR(DecSun1+2)=$A$2,MONTH(DecSun1+2)=12),DecSun1+2, "")</f>
        <v>46357</v>
      </c>
      <c r="AD23" s="154">
        <f>IF(AND(YEAR(DecSun1+3)=$A$2,MONTH(DecSun1+3)=12),DecSun1+3, "")</f>
        <v>46358</v>
      </c>
      <c r="AE23" s="154">
        <f>IF(AND(YEAR(DecSun1+4)=$A$2,MONTH(DecSun1+4)=12),DecSun1+4, "")</f>
        <v>46359</v>
      </c>
      <c r="AF23" s="154">
        <f>IF(AND(YEAR(DecSun1+5)=$A$2,MONTH(DecSun1+5)=12),DecSun1+5, "")</f>
        <v>46360</v>
      </c>
      <c r="AG23" s="154">
        <f>IF(AND(YEAR(DecSun1+6)=$A$2,MONTH(DecSun1+6)=12),DecSun1+6, "")</f>
        <v>46361</v>
      </c>
    </row>
    <row r="24" spans="2:33" ht="16" customHeight="1" x14ac:dyDescent="0.3">
      <c r="C24" s="154">
        <f>IF(AND(YEAR(MarSun1+7)=$A$2,MONTH(MarSun1+7)=3),MarSun1+7, "")</f>
        <v>46089</v>
      </c>
      <c r="D24" s="154">
        <f>IF(AND(YEAR(MarSun1+8)=$A$2,MONTH(MarSun1+8)=3),MarSun1+8, "")</f>
        <v>46090</v>
      </c>
      <c r="E24" s="154">
        <f>IF(AND(YEAR(MarSun1+9)=$A$2,MONTH(MarSun1+9)=3),MarSun1+9, "")</f>
        <v>46091</v>
      </c>
      <c r="F24" s="154">
        <f>IF(AND(YEAR(MarSun1+10)=$A$2,MONTH(MarSun1+10)=3),MarSun1+10, "")</f>
        <v>46092</v>
      </c>
      <c r="G24" s="154">
        <f>IF(AND(YEAR(MarSun1+11)=$A$2,MONTH(MarSun1+11)=3),MarSun1+11, "")</f>
        <v>46093</v>
      </c>
      <c r="H24" s="154">
        <f>IF(AND(YEAR(MarSun1+12)=$A$2,MONTH(MarSun1+12)=3),MarSun1+12, "")</f>
        <v>46094</v>
      </c>
      <c r="I24" s="154">
        <f>IF(AND(YEAR(MarSun1+13)=$A$2,MONTH(MarSun1+13)=3),MarSun1+13, "")</f>
        <v>46095</v>
      </c>
      <c r="K24" s="154">
        <f>IF(AND(YEAR(JunSun1+7)=$A$2,MONTH(JunSun1+7)=6),JunSun1+7, "")</f>
        <v>46180</v>
      </c>
      <c r="L24" s="154">
        <f>IF(AND(YEAR(JunSun1+8)=$A$2,MONTH(JunSun1+8)=6),JunSun1+8, "")</f>
        <v>46181</v>
      </c>
      <c r="M24" s="154">
        <f>IF(AND(YEAR(JunSun1+9)=$A$2,MONTH(JunSun1+9)=6),JunSun1+9, "")</f>
        <v>46182</v>
      </c>
      <c r="N24" s="154">
        <f>IF(AND(YEAR(JunSun1+10)=$A$2,MONTH(JunSun1+10)=6),JunSun1+10, "")</f>
        <v>46183</v>
      </c>
      <c r="O24" s="154">
        <f>IF(AND(YEAR(JunSun1+11)=$A$2,MONTH(JunSun1+11)=6),JunSun1+11, "")</f>
        <v>46184</v>
      </c>
      <c r="P24" s="154">
        <f>IF(AND(YEAR(JunSun1+12)=$A$2,MONTH(JunSun1+12)=6),JunSun1+12, "")</f>
        <v>46185</v>
      </c>
      <c r="Q24" s="154">
        <f>IF(AND(YEAR(JunSun1+13)=$A$2,MONTH(JunSun1+13)=6),JunSun1+13, "")</f>
        <v>46186</v>
      </c>
      <c r="S24" s="154">
        <f>IF(AND(YEAR(SepSun1+7)=$A$2,MONTH(SepSun1+7)=9),SepSun1+7, "")</f>
        <v>46271</v>
      </c>
      <c r="T24" s="154">
        <f>IF(AND(YEAR(SepSun1+8)=$A$2,MONTH(SepSun1+8)=9),SepSun1+8, "")</f>
        <v>46272</v>
      </c>
      <c r="U24" s="154">
        <f>IF(AND(YEAR(SepSun1+9)=$A$2,MONTH(SepSun1+9)=9),SepSun1+9, "")</f>
        <v>46273</v>
      </c>
      <c r="V24" s="154">
        <f>IF(AND(YEAR(SepSun1+10)=$A$2,MONTH(SepSun1+10)=9),SepSun1+10, "")</f>
        <v>46274</v>
      </c>
      <c r="W24" s="154">
        <f>IF(AND(YEAR(SepSun1+11)=$A$2,MONTH(SepSun1+11)=9),SepSun1+11, "")</f>
        <v>46275</v>
      </c>
      <c r="X24" s="154">
        <f>IF(AND(YEAR(SepSun1+12)=$A$2,MONTH(SepSun1+12)=9),SepSun1+12, "")</f>
        <v>46276</v>
      </c>
      <c r="Y24" s="154">
        <f>IF(AND(YEAR(SepSun1+13)=$A$2,MONTH(SepSun1+13)=9),SepSun1+13, "")</f>
        <v>46277</v>
      </c>
      <c r="AA24" s="154">
        <f>IF(AND(YEAR(DecSun1+7)=$A$2,MONTH(DecSun1+7)=12),DecSun1+7, "")</f>
        <v>46362</v>
      </c>
      <c r="AB24" s="154">
        <f>IF(AND(YEAR(DecSun1+8)=$A$2,MONTH(DecSun1+8)=12),DecSun1+8, "")</f>
        <v>46363</v>
      </c>
      <c r="AC24" s="154">
        <f>IF(AND(YEAR(DecSun1+9)=$A$2,MONTH(DecSun1+9)=12),DecSun1+9, "")</f>
        <v>46364</v>
      </c>
      <c r="AD24" s="154">
        <f>IF(AND(YEAR(DecSun1+10)=$A$2,MONTH(DecSun1+10)=12),DecSun1+10, "")</f>
        <v>46365</v>
      </c>
      <c r="AE24" s="154">
        <f>IF(AND(YEAR(DecSun1+11)=$A$2,MONTH(DecSun1+11)=12),DecSun1+11, "")</f>
        <v>46366</v>
      </c>
      <c r="AF24" s="154">
        <f>IF(AND(YEAR(DecSun1+12)=$A$2,MONTH(DecSun1+12)=12),DecSun1+12, "")</f>
        <v>46367</v>
      </c>
      <c r="AG24" s="154">
        <f>IF(AND(YEAR(DecSun1+13)=$A$2,MONTH(DecSun1+13)=12),DecSun1+13, "")</f>
        <v>46368</v>
      </c>
    </row>
    <row r="25" spans="2:33" ht="16" customHeight="1" x14ac:dyDescent="0.3">
      <c r="C25" s="154">
        <f>IF(AND(YEAR(MarSun1+14)=$A$2,MONTH(MarSun1+14)=3),MarSun1+14, "")</f>
        <v>46096</v>
      </c>
      <c r="D25" s="154">
        <f>IF(AND(YEAR(MarSun1+15)=$A$2,MONTH(MarSun1+15)=3),MarSun1+15, "")</f>
        <v>46097</v>
      </c>
      <c r="E25" s="154">
        <f>IF(AND(YEAR(MarSun1+16)=$A$2,MONTH(MarSun1+16)=3),MarSun1+16, "")</f>
        <v>46098</v>
      </c>
      <c r="F25" s="154">
        <f>IF(AND(YEAR(MarSun1+17)=$A$2,MONTH(MarSun1+17)=3),MarSun1+17, "")</f>
        <v>46099</v>
      </c>
      <c r="G25" s="154">
        <f>IF(AND(YEAR(MarSun1+18)=$A$2,MONTH(MarSun1+18)=3),MarSun1+18, "")</f>
        <v>46100</v>
      </c>
      <c r="H25" s="154">
        <f>IF(AND(YEAR(MarSun1+19)=$A$2,MONTH(MarSun1+19)=3),MarSun1+19, "")</f>
        <v>46101</v>
      </c>
      <c r="I25" s="154">
        <f>IF(AND(YEAR(MarSun1+20)=$A$2,MONTH(MarSun1+20)=3),MarSun1+20, "")</f>
        <v>46102</v>
      </c>
      <c r="K25" s="154">
        <f>IF(AND(YEAR(JunSun1+14)=$A$2,MONTH(JunSun1+14)=6),JunSun1+14, "")</f>
        <v>46187</v>
      </c>
      <c r="L25" s="154">
        <f>IF(AND(YEAR(JunSun1+15)=$A$2,MONTH(JunSun1+15)=6),JunSun1+15, "")</f>
        <v>46188</v>
      </c>
      <c r="M25" s="154">
        <f>IF(AND(YEAR(JunSun1+16)=$A$2,MONTH(JunSun1+16)=6),JunSun1+16, "")</f>
        <v>46189</v>
      </c>
      <c r="N25" s="154">
        <f>IF(AND(YEAR(JunSun1+17)=$A$2,MONTH(JunSun1+17)=6),JunSun1+17, "")</f>
        <v>46190</v>
      </c>
      <c r="O25" s="154">
        <f>IF(AND(YEAR(JunSun1+18)=$A$2,MONTH(JunSun1+18)=6),JunSun1+18, "")</f>
        <v>46191</v>
      </c>
      <c r="P25" s="154">
        <f>IF(AND(YEAR(JunSun1+19)=$A$2,MONTH(JunSun1+19)=6),JunSun1+19, "")</f>
        <v>46192</v>
      </c>
      <c r="Q25" s="154">
        <f>IF(AND(YEAR(JunSun1+20)=$A$2,MONTH(JunSun1+20)=6),JunSun1+20, "")</f>
        <v>46193</v>
      </c>
      <c r="S25" s="154">
        <f>IF(AND(YEAR(SepSun1+14)=$A$2,MONTH(SepSun1+14)=9),SepSun1+14, "")</f>
        <v>46278</v>
      </c>
      <c r="T25" s="154">
        <f>IF(AND(YEAR(SepSun1+15)=$A$2,MONTH(SepSun1+15)=9),SepSun1+15, "")</f>
        <v>46279</v>
      </c>
      <c r="U25" s="154">
        <f>IF(AND(YEAR(SepSun1+16)=$A$2,MONTH(SepSun1+16)=9),SepSun1+16, "")</f>
        <v>46280</v>
      </c>
      <c r="V25" s="154">
        <f>IF(AND(YEAR(SepSun1+17)=$A$2,MONTH(SepSun1+17)=9),SepSun1+17, "")</f>
        <v>46281</v>
      </c>
      <c r="W25" s="154">
        <f>IF(AND(YEAR(SepSun1+18)=$A$2,MONTH(SepSun1+18)=9),SepSun1+18, "")</f>
        <v>46282</v>
      </c>
      <c r="X25" s="154">
        <f>IF(AND(YEAR(SepSun1+19)=$A$2,MONTH(SepSun1+19)=9),SepSun1+19, "")</f>
        <v>46283</v>
      </c>
      <c r="Y25" s="154">
        <f>IF(AND(YEAR(SepSun1+20)=$A$2,MONTH(SepSun1+20)=9),SepSun1+20, "")</f>
        <v>46284</v>
      </c>
      <c r="AA25" s="154">
        <f>IF(AND(YEAR(DecSun1+14)=$A$2,MONTH(DecSun1+14)=12),DecSun1+14, "")</f>
        <v>46369</v>
      </c>
      <c r="AB25" s="154">
        <f>IF(AND(YEAR(DecSun1+15)=$A$2,MONTH(DecSun1+15)=12),DecSun1+15, "")</f>
        <v>46370</v>
      </c>
      <c r="AC25" s="154">
        <f>IF(AND(YEAR(DecSun1+16)=$A$2,MONTH(DecSun1+16)=12),DecSun1+16, "")</f>
        <v>46371</v>
      </c>
      <c r="AD25" s="154">
        <f>IF(AND(YEAR(DecSun1+17)=$A$2,MONTH(DecSun1+17)=12),DecSun1+17, "")</f>
        <v>46372</v>
      </c>
      <c r="AE25" s="154">
        <f>IF(AND(YEAR(DecSun1+18)=$A$2,MONTH(DecSun1+18)=12),DecSun1+18, "")</f>
        <v>46373</v>
      </c>
      <c r="AF25" s="154">
        <f>IF(AND(YEAR(DecSun1+19)=$A$2,MONTH(DecSun1+19)=12),DecSun1+19, "")</f>
        <v>46374</v>
      </c>
      <c r="AG25" s="154">
        <f>IF(AND(YEAR(DecSun1+20)=$A$2,MONTH(DecSun1+20)=12),DecSun1+20, "")</f>
        <v>46375</v>
      </c>
    </row>
    <row r="26" spans="2:33" ht="16" customHeight="1" x14ac:dyDescent="0.3">
      <c r="C26" s="154">
        <f>IF(AND(YEAR(MarSun1+21)=$A$2,MONTH(MarSun1+21)=3),MarSun1+21, "")</f>
        <v>46103</v>
      </c>
      <c r="D26" s="154">
        <f>IF(AND(YEAR(MarSun1+22)=$A$2,MONTH(MarSun1+22)=3),MarSun1+22, "")</f>
        <v>46104</v>
      </c>
      <c r="E26" s="154">
        <f>IF(AND(YEAR(MarSun1+23)=$A$2,MONTH(MarSun1+23)=3),MarSun1+23, "")</f>
        <v>46105</v>
      </c>
      <c r="F26" s="154">
        <f>IF(AND(YEAR(MarSun1+24)=$A$2,MONTH(MarSun1+24)=3),MarSun1+24, "")</f>
        <v>46106</v>
      </c>
      <c r="G26" s="154">
        <f>IF(AND(YEAR(MarSun1+25)=$A$2,MONTH(MarSun1+25)=3),MarSun1+25, "")</f>
        <v>46107</v>
      </c>
      <c r="H26" s="154">
        <f>IF(AND(YEAR(MarSun1+26)=$A$2,MONTH(MarSun1+26)=3),MarSun1+26, "")</f>
        <v>46108</v>
      </c>
      <c r="I26" s="154">
        <f>IF(AND(YEAR(MarSun1+27)=$A$2,MONTH(MarSun1+27)=3),MarSun1+27, "")</f>
        <v>46109</v>
      </c>
      <c r="K26" s="154">
        <f>IF(AND(YEAR(JunSun1+21)=$A$2,MONTH(JunSun1+21)=6),JunSun1+21, "")</f>
        <v>46194</v>
      </c>
      <c r="L26" s="154">
        <f>IF(AND(YEAR(JunSun1+22)=$A$2,MONTH(JunSun1+22)=6),JunSun1+22, "")</f>
        <v>46195</v>
      </c>
      <c r="M26" s="154">
        <f>IF(AND(YEAR(JunSun1+23)=$A$2,MONTH(JunSun1+23)=6),JunSun1+23, "")</f>
        <v>46196</v>
      </c>
      <c r="N26" s="154">
        <f>IF(AND(YEAR(JunSun1+24)=$A$2,MONTH(JunSun1+24)=6),JunSun1+24, "")</f>
        <v>46197</v>
      </c>
      <c r="O26" s="154">
        <f>IF(AND(YEAR(JunSun1+25)=$A$2,MONTH(JunSun1+25)=6),JunSun1+25, "")</f>
        <v>46198</v>
      </c>
      <c r="P26" s="154">
        <f>IF(AND(YEAR(JunSun1+26)=$A$2,MONTH(JunSun1+26)=6),JunSun1+26, "")</f>
        <v>46199</v>
      </c>
      <c r="Q26" s="154">
        <f>IF(AND(YEAR(JunSun1+27)=$A$2,MONTH(JunSun1+27)=6),JunSun1+27, "")</f>
        <v>46200</v>
      </c>
      <c r="S26" s="154">
        <f>IF(AND(YEAR(SepSun1+21)=$A$2,MONTH(SepSun1+21)=9),SepSun1+21, "")</f>
        <v>46285</v>
      </c>
      <c r="T26" s="154">
        <f>IF(AND(YEAR(SepSun1+22)=$A$2,MONTH(SepSun1+22)=9),SepSun1+22, "")</f>
        <v>46286</v>
      </c>
      <c r="U26" s="154">
        <f>IF(AND(YEAR(SepSun1+23)=$A$2,MONTH(SepSun1+23)=9),SepSun1+23, "")</f>
        <v>46287</v>
      </c>
      <c r="V26" s="154">
        <f>IF(AND(YEAR(SepSun1+24)=$A$2,MONTH(SepSun1+24)=9),SepSun1+24, "")</f>
        <v>46288</v>
      </c>
      <c r="W26" s="154">
        <f>IF(AND(YEAR(SepSun1+25)=$A$2,MONTH(SepSun1+25)=9),SepSun1+25, "")</f>
        <v>46289</v>
      </c>
      <c r="X26" s="154">
        <f>IF(AND(YEAR(SepSun1+26)=$A$2,MONTH(SepSun1+26)=9),SepSun1+26, "")</f>
        <v>46290</v>
      </c>
      <c r="Y26" s="154">
        <f>IF(AND(YEAR(SepSun1+27)=$A$2,MONTH(SepSun1+27)=9),SepSun1+27, "")</f>
        <v>46291</v>
      </c>
      <c r="AA26" s="154">
        <f>IF(AND(YEAR(DecSun1+21)=$A$2,MONTH(DecSun1+21)=12),DecSun1+21, "")</f>
        <v>46376</v>
      </c>
      <c r="AB26" s="154">
        <f>IF(AND(YEAR(DecSun1+22)=$A$2,MONTH(DecSun1+22)=12),DecSun1+22, "")</f>
        <v>46377</v>
      </c>
      <c r="AC26" s="154">
        <f>IF(AND(YEAR(DecSun1+23)=$A$2,MONTH(DecSun1+23)=12),DecSun1+23, "")</f>
        <v>46378</v>
      </c>
      <c r="AD26" s="154">
        <f>IF(AND(YEAR(DecSun1+24)=$A$2,MONTH(DecSun1+24)=12),DecSun1+24, "")</f>
        <v>46379</v>
      </c>
      <c r="AE26" s="154">
        <f>IF(AND(YEAR(DecSun1+25)=$A$2,MONTH(DecSun1+25)=12),DecSun1+25, "")</f>
        <v>46380</v>
      </c>
      <c r="AF26" s="154">
        <f>IF(AND(YEAR(DecSun1+26)=$A$2,MONTH(DecSun1+26)=12),DecSun1+26, "")</f>
        <v>46381</v>
      </c>
      <c r="AG26" s="154">
        <f>IF(AND(YEAR(DecSun1+27)=$A$2,MONTH(DecSun1+27)=12),DecSun1+27, "")</f>
        <v>46382</v>
      </c>
    </row>
    <row r="27" spans="2:33" ht="16" customHeight="1" x14ac:dyDescent="0.3">
      <c r="C27" s="154">
        <f>IF(AND(YEAR(MarSun1+28)=$A$2,MONTH(MarSun1+28)=3),MarSun1+28, "")</f>
        <v>46110</v>
      </c>
      <c r="D27" s="154">
        <f>IF(AND(YEAR(MarSun1+29)=$A$2,MONTH(MarSun1+29)=3),MarSun1+29, "")</f>
        <v>46111</v>
      </c>
      <c r="E27" s="154">
        <f>IF(AND(YEAR(MarSun1+30)=$A$2,MONTH(MarSun1+30)=3),MarSun1+30, "")</f>
        <v>46112</v>
      </c>
      <c r="F27" s="154" t="str">
        <f>IF(AND(YEAR(MarSun1+31)=$A$2,MONTH(MarSun1+31)=3),MarSun1+31, "")</f>
        <v/>
      </c>
      <c r="G27" s="154" t="str">
        <f>IF(AND(YEAR(MarSun1+32)=$A$2,MONTH(MarSun1+32)=3),MarSun1+32, "")</f>
        <v/>
      </c>
      <c r="H27" s="154" t="str">
        <f>IF(AND(YEAR(MarSun1+33)=$A$2,MONTH(MarSun1+33)=3),MarSun1+33, "")</f>
        <v/>
      </c>
      <c r="I27" s="154" t="str">
        <f>IF(AND(YEAR(MarSun1+34)=$A$2,MONTH(MarSun1+34)=3),MarSun1+34, "")</f>
        <v/>
      </c>
      <c r="K27" s="154">
        <f>IF(AND(YEAR(JunSun1+28)=$A$2,MONTH(JunSun1+28)=6),JunSun1+28, "")</f>
        <v>46201</v>
      </c>
      <c r="L27" s="154">
        <f>IF(AND(YEAR(JunSun1+29)=$A$2,MONTH(JunSun1+29)=6),JunSun1+29, "")</f>
        <v>46202</v>
      </c>
      <c r="M27" s="154">
        <f>IF(AND(YEAR(JunSun1+30)=$A$2,MONTH(JunSun1+30)=6),JunSun1+30, "")</f>
        <v>46203</v>
      </c>
      <c r="N27" s="154" t="str">
        <f>IF(AND(YEAR(JunSun1+31)=$A$2,MONTH(JunSun1+31)=6),JunSun1+31, "")</f>
        <v/>
      </c>
      <c r="O27" s="154" t="str">
        <f>IF(AND(YEAR(JunSun1+32)=$A$2,MONTH(JunSun1+32)=6),JunSun1+32, "")</f>
        <v/>
      </c>
      <c r="P27" s="154" t="str">
        <f>IF(AND(YEAR(JunSun1+33)=$A$2,MONTH(JunSun1+33)=6),JunSun1+33, "")</f>
        <v/>
      </c>
      <c r="Q27" s="154" t="str">
        <f>IF(AND(YEAR(JunSun1+34)=$A$2,MONTH(JunSun1+34)=6),JunSun1+34, "")</f>
        <v/>
      </c>
      <c r="S27" s="154">
        <f>IF(AND(YEAR(SepSun1+28)=$A$2,MONTH(SepSun1+28)=9),SepSun1+28, "")</f>
        <v>46292</v>
      </c>
      <c r="T27" s="154">
        <f>IF(AND(YEAR(SepSun1+29)=$A$2,MONTH(SepSun1+29)=9),SepSun1+29, "")</f>
        <v>46293</v>
      </c>
      <c r="U27" s="154">
        <f>IF(AND(YEAR(SepSun1+30)=$A$2,MONTH(SepSun1+30)=9),SepSun1+30, "")</f>
        <v>46294</v>
      </c>
      <c r="V27" s="154">
        <f>IF(AND(YEAR(SepSun1+31)=$A$2,MONTH(SepSun1+31)=9),SepSun1+31, "")</f>
        <v>46295</v>
      </c>
      <c r="W27" s="154" t="str">
        <f>IF(AND(YEAR(SepSun1+32)=$A$2,MONTH(SepSun1+32)=9),SepSun1+32, "")</f>
        <v/>
      </c>
      <c r="X27" s="154" t="str">
        <f>IF(AND(YEAR(SepSun1+33)=$A$2,MONTH(SepSun1+33)=9),SepSun1+33, "")</f>
        <v/>
      </c>
      <c r="Y27" s="154" t="str">
        <f>IF(AND(YEAR(SepSun1+34)=$A$2,MONTH(SepSun1+34)=9),SepSun1+34, "")</f>
        <v/>
      </c>
      <c r="AA27" s="154">
        <f>IF(AND(YEAR(DecSun1+28)=$A$2,MONTH(DecSun1+28)=12),DecSun1+28, "")</f>
        <v>46383</v>
      </c>
      <c r="AB27" s="154">
        <f>IF(AND(YEAR(DecSun1+29)=$A$2,MONTH(DecSun1+29)=12),DecSun1+29, "")</f>
        <v>46384</v>
      </c>
      <c r="AC27" s="154">
        <f>IF(AND(YEAR(DecSun1+30)=$A$2,MONTH(DecSun1+30)=12),DecSun1+30, "")</f>
        <v>46385</v>
      </c>
      <c r="AD27" s="154">
        <f>IF(AND(YEAR(DecSun1+31)=$A$2,MONTH(DecSun1+31)=12),DecSun1+31, "")</f>
        <v>46386</v>
      </c>
      <c r="AE27" s="154">
        <f>IF(AND(YEAR(DecSun1+32)=$A$2,MONTH(DecSun1+32)=12),DecSun1+32, "")</f>
        <v>46387</v>
      </c>
      <c r="AF27" s="154" t="str">
        <f>IF(AND(YEAR(DecSun1+33)=$A$2,MONTH(DecSun1+33)=12),DecSun1+33, "")</f>
        <v/>
      </c>
      <c r="AG27" s="154" t="str">
        <f>IF(AND(YEAR(DecSun1+34)=$A$2,MONTH(DecSun1+34)=12),DecSun1+34, "")</f>
        <v/>
      </c>
    </row>
    <row r="28" spans="2:33" ht="16" customHeight="1" x14ac:dyDescent="0.3">
      <c r="C28" s="154" t="str">
        <f>IF(AND(YEAR(MarSun1+35)=$A$2,MONTH(MarSun1+35)=3),MarSun1+35, "")</f>
        <v/>
      </c>
      <c r="D28" s="154" t="str">
        <f>IF(AND(YEAR(MarSun1+36)=$A$2,MONTH(MarSun1+36)=3),MarSun1+36, "")</f>
        <v/>
      </c>
      <c r="E28" s="154" t="str">
        <f>IF(AND(YEAR(MarSun1+37)=$A$2,MONTH(MarSun1+37)=3),MarSun1+37, "")</f>
        <v/>
      </c>
      <c r="F28" s="154" t="str">
        <f>IF(AND(YEAR(MarSun1+38)=$A$2,MONTH(MarSun1+38)=3),MarSun1+38, "")</f>
        <v/>
      </c>
      <c r="G28" s="154" t="str">
        <f>IF(AND(YEAR(MarSun1+39)=$A$2,MONTH(MarSun1+39)=3),MarSun1+39, "")</f>
        <v/>
      </c>
      <c r="H28" s="154" t="str">
        <f>IF(AND(YEAR(MarSun1+40)=$A$2,MONTH(MarSun1+40)=3),MarSun1+40, "")</f>
        <v/>
      </c>
      <c r="I28" s="154" t="str">
        <f>IF(AND(YEAR(MarSun1+41)=$A$2,MONTH(MarSun1+41)=3),MarSun1+41, "")</f>
        <v/>
      </c>
      <c r="K28" s="154" t="str">
        <f>IF(AND(YEAR(JunSun1+35)=$A$2,MONTH(JunSun1+35)=6),JunSun1+35, "")</f>
        <v/>
      </c>
      <c r="L28" s="154" t="str">
        <f>IF(AND(YEAR(JunSun1+36)=$A$2,MONTH(JunSun1+36)=6),JunSun1+36, "")</f>
        <v/>
      </c>
      <c r="M28" s="154" t="str">
        <f>IF(AND(YEAR(JunSun1+37)=$A$2,MONTH(JunSun1+37)=6),JunSun1+37, "")</f>
        <v/>
      </c>
      <c r="N28" s="154" t="str">
        <f>IF(AND(YEAR(JunSun1+38)=$A$2,MONTH(JunSun1+38)=6),JunSun1+38, "")</f>
        <v/>
      </c>
      <c r="O28" s="154" t="str">
        <f>IF(AND(YEAR(JunSun1+39)=$A$2,MONTH(JunSun1+39)=6),JunSun1+39, "")</f>
        <v/>
      </c>
      <c r="P28" s="154" t="str">
        <f>IF(AND(YEAR(JunSun1+40)=$A$2,MONTH(JunSun1+40)=6),JunSun1+40, "")</f>
        <v/>
      </c>
      <c r="Q28" s="154" t="str">
        <f>IF(AND(YEAR(JunSun1+41)=$A$2,MONTH(JunSun1+41)=6),JunSun1+41, "")</f>
        <v/>
      </c>
      <c r="S28" s="154" t="str">
        <f>IF(AND(YEAR(SepSun1+35)=$A$2,MONTH(SepSun1+35)=9),SepSun1+35, "")</f>
        <v/>
      </c>
      <c r="T28" s="154" t="str">
        <f>IF(AND(YEAR(SepSun1+36)=$A$2,MONTH(SepSun1+36)=9),SepSun1+36, "")</f>
        <v/>
      </c>
      <c r="U28" s="154" t="str">
        <f>IF(AND(YEAR(SepSun1+37)=$A$2,MONTH(SepSun1+37)=9),SepSun1+37, "")</f>
        <v/>
      </c>
      <c r="V28" s="154" t="str">
        <f>IF(AND(YEAR(SepSun1+38)=$A$2,MONTH(SepSun1+38)=9),SepSun1+38, "")</f>
        <v/>
      </c>
      <c r="W28" s="154" t="str">
        <f>IF(AND(YEAR(SepSun1+39)=$A$2,MONTH(SepSun1+39)=9),SepSun1+39, "")</f>
        <v/>
      </c>
      <c r="X28" s="154" t="str">
        <f>IF(AND(YEAR(SepSun1+40)=$A$2,MONTH(SepSun1+40)=9),SepSun1+40, "")</f>
        <v/>
      </c>
      <c r="Y28" s="154" t="str">
        <f>IF(AND(YEAR(SepSun1+41)=$A$2,MONTH(SepSun1+41)=9),SepSun1+41, "")</f>
        <v/>
      </c>
      <c r="AA28" s="154" t="str">
        <f>IF(AND(YEAR(DecSun1+35)=$A$2,MONTH(DecSun1+35)=12),DecSun1+35, "")</f>
        <v/>
      </c>
      <c r="AB28" s="154" t="str">
        <f>IF(AND(YEAR(DecSun1+36)=$A$2,MONTH(DecSun1+36)=12),DecSun1+36, "")</f>
        <v/>
      </c>
      <c r="AC28" s="154" t="str">
        <f>IF(AND(YEAR(DecSun1+37)=$A$2,MONTH(DecSun1+37)=12),DecSun1+37, "")</f>
        <v/>
      </c>
      <c r="AD28" s="154" t="str">
        <f>IF(AND(YEAR(DecSun1+38)=$A$2,MONTH(DecSun1+38)=12),DecSun1+38, "")</f>
        <v/>
      </c>
      <c r="AE28" s="154" t="str">
        <f>IF(AND(YEAR(DecSun1+39)=$A$2,MONTH(DecSun1+39)=12),DecSun1+39, "")</f>
        <v/>
      </c>
      <c r="AF28" s="154" t="str">
        <f>IF(AND(YEAR(DecSun1+40)=$A$2,MONTH(DecSun1+40)=12),DecSun1+40, "")</f>
        <v/>
      </c>
      <c r="AG28" s="154" t="str">
        <f>IF(AND(YEAR(DecSun1+41)=$A$2,MONTH(DecSun1+41)=12),DecSun1+41, "")</f>
        <v/>
      </c>
    </row>
    <row r="29" spans="2:33" x14ac:dyDescent="0.3">
      <c r="B29" s="25"/>
      <c r="C29" s="25"/>
      <c r="D29" s="25"/>
      <c r="E29" s="25"/>
      <c r="F29" s="25"/>
      <c r="G29" s="25"/>
      <c r="H29" s="25"/>
      <c r="I29" s="25"/>
      <c r="K29" s="25"/>
      <c r="L29" s="25"/>
      <c r="M29" s="25"/>
      <c r="N29" s="25"/>
      <c r="O29" s="25"/>
      <c r="P29" s="25"/>
      <c r="Q29" s="25"/>
      <c r="S29" s="25"/>
      <c r="T29" s="25"/>
      <c r="U29" s="25"/>
      <c r="V29" s="25"/>
      <c r="W29" s="25"/>
      <c r="X29" s="25"/>
      <c r="Y29" s="25"/>
      <c r="AA29" s="25"/>
      <c r="AB29" s="25"/>
      <c r="AC29" s="25"/>
      <c r="AD29" s="25"/>
      <c r="AE29" s="25"/>
      <c r="AF29" s="25"/>
      <c r="AG29" s="25"/>
    </row>
    <row r="30" spans="2:33" x14ac:dyDescent="0.3">
      <c r="B30" s="25"/>
      <c r="C30" s="25"/>
      <c r="D30" s="25"/>
      <c r="E30" s="25"/>
      <c r="F30" s="25"/>
      <c r="G30" s="25"/>
      <c r="H30" s="25"/>
      <c r="I30" s="25"/>
      <c r="K30" s="25"/>
      <c r="L30" s="25"/>
      <c r="M30" s="25"/>
      <c r="N30" s="25"/>
      <c r="O30" s="25"/>
      <c r="P30" s="25"/>
      <c r="Q30" s="25"/>
      <c r="S30" s="25"/>
      <c r="T30" s="25"/>
      <c r="U30" s="25"/>
      <c r="V30" s="25"/>
      <c r="W30" s="25"/>
      <c r="X30" s="25"/>
      <c r="Y30" s="25"/>
      <c r="AA30" s="25"/>
      <c r="AB30" s="25"/>
      <c r="AC30" s="25"/>
      <c r="AD30" s="25"/>
      <c r="AE30" s="25"/>
      <c r="AF30" s="25"/>
      <c r="AG30" s="25"/>
    </row>
    <row r="31" spans="2:33" x14ac:dyDescent="0.3">
      <c r="B31" s="25"/>
      <c r="C31" s="25"/>
      <c r="D31" s="25"/>
      <c r="E31" s="25"/>
      <c r="F31" s="25"/>
      <c r="G31" s="25"/>
      <c r="H31" s="25"/>
      <c r="I31" s="25"/>
      <c r="K31" s="25"/>
      <c r="L31" s="25"/>
      <c r="M31" s="25"/>
      <c r="N31" s="25"/>
      <c r="O31" s="25"/>
      <c r="P31" s="25"/>
      <c r="Q31" s="25"/>
      <c r="S31" s="25"/>
      <c r="T31" s="25"/>
      <c r="U31" s="25"/>
      <c r="V31" s="25"/>
      <c r="W31" s="25"/>
      <c r="X31" s="25"/>
      <c r="Y31" s="25"/>
      <c r="AA31" s="25"/>
      <c r="AB31" s="25"/>
      <c r="AC31" s="25"/>
      <c r="AD31" s="25"/>
      <c r="AE31" s="25"/>
      <c r="AF31" s="25"/>
      <c r="AG31" s="25"/>
    </row>
    <row r="32" spans="2:33" x14ac:dyDescent="0.3">
      <c r="B32" s="25"/>
      <c r="C32" s="25"/>
      <c r="D32" s="25"/>
      <c r="E32" s="25"/>
      <c r="F32" s="25"/>
      <c r="G32" s="25"/>
      <c r="H32" s="25"/>
      <c r="I32" s="25"/>
      <c r="K32" s="25"/>
      <c r="L32" s="25"/>
      <c r="M32" s="25"/>
      <c r="N32" s="25"/>
      <c r="O32" s="25"/>
      <c r="P32" s="25"/>
      <c r="Q32" s="25"/>
      <c r="S32" s="25"/>
      <c r="T32" s="25"/>
      <c r="U32" s="25"/>
      <c r="V32" s="25"/>
      <c r="W32" s="25"/>
      <c r="X32" s="25"/>
      <c r="Y32" s="25"/>
      <c r="AA32" s="25"/>
      <c r="AB32" s="25"/>
      <c r="AC32" s="25"/>
      <c r="AD32" s="25"/>
      <c r="AE32" s="25"/>
      <c r="AF32" s="25"/>
      <c r="AG32" s="25"/>
    </row>
    <row r="33" spans="2:33" x14ac:dyDescent="0.3">
      <c r="B33" s="25"/>
      <c r="C33" s="25"/>
      <c r="D33" s="25"/>
      <c r="E33" s="25"/>
      <c r="F33" s="25"/>
      <c r="G33" s="25"/>
      <c r="H33" s="25"/>
      <c r="I33" s="25"/>
      <c r="K33" s="25"/>
      <c r="L33" s="25"/>
      <c r="M33" s="25"/>
      <c r="N33" s="25"/>
      <c r="O33" s="25"/>
      <c r="P33" s="25"/>
      <c r="Q33" s="25"/>
      <c r="S33" s="25"/>
      <c r="T33" s="25"/>
      <c r="U33" s="25"/>
      <c r="V33" s="25"/>
      <c r="W33" s="25"/>
      <c r="X33" s="25"/>
      <c r="Y33" s="25"/>
      <c r="AA33" s="25"/>
      <c r="AB33" s="25"/>
      <c r="AC33" s="25"/>
      <c r="AD33" s="25"/>
      <c r="AE33" s="25"/>
      <c r="AF33" s="25"/>
      <c r="AG33" s="25"/>
    </row>
    <row r="34" spans="2:33" x14ac:dyDescent="0.3">
      <c r="B34" s="25"/>
      <c r="C34" s="25"/>
      <c r="D34" s="25"/>
      <c r="E34" s="25"/>
      <c r="F34" s="25"/>
      <c r="G34" s="25"/>
      <c r="H34" s="25"/>
      <c r="I34" s="25"/>
      <c r="K34" s="25"/>
      <c r="L34" s="25"/>
      <c r="M34" s="25"/>
      <c r="N34" s="25"/>
      <c r="O34" s="25"/>
      <c r="P34" s="25"/>
      <c r="Q34" s="25"/>
      <c r="S34" s="25"/>
      <c r="T34" s="25"/>
      <c r="U34" s="25"/>
      <c r="V34" s="25"/>
      <c r="W34" s="25"/>
      <c r="X34" s="25"/>
      <c r="Y34" s="25"/>
      <c r="AA34" s="25"/>
      <c r="AB34" s="25"/>
      <c r="AC34" s="25"/>
      <c r="AD34" s="25"/>
      <c r="AE34" s="25"/>
      <c r="AF34" s="25"/>
      <c r="AG34" s="25"/>
    </row>
  </sheetData>
  <mergeCells count="12">
    <mergeCell ref="S3:Y3"/>
    <mergeCell ref="S12:Y12"/>
    <mergeCell ref="S21:Y21"/>
    <mergeCell ref="AA3:AG3"/>
    <mergeCell ref="AA12:AG12"/>
    <mergeCell ref="AA21:AG21"/>
    <mergeCell ref="C3:I3"/>
    <mergeCell ref="C12:I12"/>
    <mergeCell ref="C21:I21"/>
    <mergeCell ref="K3:Q3"/>
    <mergeCell ref="K12:Q12"/>
    <mergeCell ref="K21:Q21"/>
  </mergeCells>
  <dataValidations count="1">
    <dataValidation type="whole" allowBlank="1" showInputMessage="1" showErrorMessage="1" sqref="A2:B2" xr:uid="{00000000-0002-0000-1400-000000000000}">
      <formula1>1900</formula1>
      <formula2>9999</formula2>
    </dataValidation>
  </dataValidations>
  <printOptions horizontalCentered="1" verticalCentered="1"/>
  <pageMargins left="0.5" right="0.5" top="0.5" bottom="0.5" header="0.5" footer="0.5"/>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7169" r:id="rId3" name="Spinner 1">
              <controlPr defaultSize="0" print="0" autoPict="0">
                <anchor moveWithCells="1">
                  <from>
                    <xdr:col>1</xdr:col>
                    <xdr:colOff>19050</xdr:colOff>
                    <xdr:row>1</xdr:row>
                    <xdr:rowOff>0</xdr:rowOff>
                  </from>
                  <to>
                    <xdr:col>2</xdr:col>
                    <xdr:colOff>0</xdr:colOff>
                    <xdr:row>2</xdr:row>
                    <xdr:rowOff>19050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7"/>
  <dimension ref="B2:D46"/>
  <sheetViews>
    <sheetView topLeftCell="A17" workbookViewId="0">
      <selection activeCell="G45" sqref="G45"/>
    </sheetView>
  </sheetViews>
  <sheetFormatPr defaultRowHeight="14.5" x14ac:dyDescent="0.35"/>
  <cols>
    <col min="2" max="2" width="25" bestFit="1" customWidth="1"/>
  </cols>
  <sheetData>
    <row r="2" spans="2:4" x14ac:dyDescent="0.35">
      <c r="B2" s="11" t="s">
        <v>346</v>
      </c>
      <c r="D2" s="11" t="s">
        <v>347</v>
      </c>
    </row>
    <row r="3" spans="2:4" x14ac:dyDescent="0.35">
      <c r="B3" t="s">
        <v>348</v>
      </c>
      <c r="D3" s="12" t="s">
        <v>349</v>
      </c>
    </row>
    <row r="4" spans="2:4" x14ac:dyDescent="0.35">
      <c r="B4" t="s">
        <v>350</v>
      </c>
    </row>
    <row r="6" spans="2:4" x14ac:dyDescent="0.35">
      <c r="B6" s="11" t="s">
        <v>220</v>
      </c>
      <c r="D6" s="11" t="s">
        <v>198</v>
      </c>
    </row>
    <row r="7" spans="2:4" x14ac:dyDescent="0.35">
      <c r="B7" t="s">
        <v>351</v>
      </c>
      <c r="D7" t="s">
        <v>352</v>
      </c>
    </row>
    <row r="8" spans="2:4" x14ac:dyDescent="0.35">
      <c r="B8" t="s">
        <v>353</v>
      </c>
      <c r="D8" t="s">
        <v>354</v>
      </c>
    </row>
    <row r="9" spans="2:4" x14ac:dyDescent="0.35">
      <c r="B9" t="s">
        <v>355</v>
      </c>
    </row>
    <row r="11" spans="2:4" x14ac:dyDescent="0.35">
      <c r="B11" s="11" t="s">
        <v>356</v>
      </c>
      <c r="D11" s="11" t="s">
        <v>96</v>
      </c>
    </row>
    <row r="12" spans="2:4" x14ac:dyDescent="0.35">
      <c r="B12" t="s">
        <v>357</v>
      </c>
      <c r="D12" t="s">
        <v>358</v>
      </c>
    </row>
    <row r="13" spans="2:4" x14ac:dyDescent="0.35">
      <c r="B13" t="s">
        <v>359</v>
      </c>
      <c r="D13" t="s">
        <v>360</v>
      </c>
    </row>
    <row r="14" spans="2:4" x14ac:dyDescent="0.35">
      <c r="B14" t="s">
        <v>361</v>
      </c>
      <c r="D14" t="s">
        <v>362</v>
      </c>
    </row>
    <row r="15" spans="2:4" x14ac:dyDescent="0.35">
      <c r="B15" t="s">
        <v>363</v>
      </c>
      <c r="D15" t="s">
        <v>364</v>
      </c>
    </row>
    <row r="17" spans="2:4" x14ac:dyDescent="0.35">
      <c r="B17" s="11" t="s">
        <v>149</v>
      </c>
      <c r="D17" s="11" t="s">
        <v>365</v>
      </c>
    </row>
    <row r="18" spans="2:4" x14ac:dyDescent="0.35">
      <c r="B18" t="s">
        <v>366</v>
      </c>
      <c r="D18" t="s">
        <v>367</v>
      </c>
    </row>
    <row r="19" spans="2:4" x14ac:dyDescent="0.35">
      <c r="B19" t="s">
        <v>368</v>
      </c>
      <c r="D19" t="s">
        <v>369</v>
      </c>
    </row>
    <row r="20" spans="2:4" x14ac:dyDescent="0.35">
      <c r="D20" t="s">
        <v>370</v>
      </c>
    </row>
    <row r="21" spans="2:4" x14ac:dyDescent="0.35">
      <c r="B21" s="11" t="s">
        <v>66</v>
      </c>
      <c r="D21" t="s">
        <v>371</v>
      </c>
    </row>
    <row r="22" spans="2:4" x14ac:dyDescent="0.35">
      <c r="B22" t="s">
        <v>372</v>
      </c>
    </row>
    <row r="23" spans="2:4" x14ac:dyDescent="0.35">
      <c r="B23" t="s">
        <v>373</v>
      </c>
      <c r="D23" s="11" t="s">
        <v>169</v>
      </c>
    </row>
    <row r="24" spans="2:4" x14ac:dyDescent="0.35">
      <c r="D24" t="s">
        <v>374</v>
      </c>
    </row>
    <row r="25" spans="2:4" x14ac:dyDescent="0.35">
      <c r="B25" s="11" t="s">
        <v>375</v>
      </c>
      <c r="D25" t="s">
        <v>376</v>
      </c>
    </row>
    <row r="26" spans="2:4" x14ac:dyDescent="0.35">
      <c r="B26" t="s">
        <v>377</v>
      </c>
    </row>
    <row r="27" spans="2:4" x14ac:dyDescent="0.35">
      <c r="B27" t="s">
        <v>378</v>
      </c>
      <c r="D27" s="11" t="s">
        <v>379</v>
      </c>
    </row>
    <row r="28" spans="2:4" x14ac:dyDescent="0.35">
      <c r="D28" t="s">
        <v>380</v>
      </c>
    </row>
    <row r="29" spans="2:4" x14ac:dyDescent="0.35">
      <c r="B29" s="11" t="s">
        <v>381</v>
      </c>
      <c r="D29" t="s">
        <v>382</v>
      </c>
    </row>
    <row r="30" spans="2:4" x14ac:dyDescent="0.35">
      <c r="B30" t="s">
        <v>383</v>
      </c>
    </row>
    <row r="31" spans="2:4" x14ac:dyDescent="0.35">
      <c r="B31" t="s">
        <v>384</v>
      </c>
      <c r="D31" s="11" t="s">
        <v>385</v>
      </c>
    </row>
    <row r="32" spans="2:4" x14ac:dyDescent="0.35">
      <c r="B32" t="s">
        <v>386</v>
      </c>
      <c r="D32" t="s">
        <v>387</v>
      </c>
    </row>
    <row r="33" spans="2:4" x14ac:dyDescent="0.35">
      <c r="B33" t="s">
        <v>388</v>
      </c>
      <c r="D33" t="s">
        <v>389</v>
      </c>
    </row>
    <row r="34" spans="2:4" x14ac:dyDescent="0.35">
      <c r="B34" s="1" t="s">
        <v>390</v>
      </c>
    </row>
    <row r="35" spans="2:4" x14ac:dyDescent="0.35">
      <c r="B35" t="s">
        <v>363</v>
      </c>
      <c r="D35" s="11" t="s">
        <v>391</v>
      </c>
    </row>
    <row r="36" spans="2:4" x14ac:dyDescent="0.35">
      <c r="D36" t="s">
        <v>392</v>
      </c>
    </row>
    <row r="37" spans="2:4" x14ac:dyDescent="0.35">
      <c r="B37" s="11" t="s">
        <v>393</v>
      </c>
      <c r="D37" t="s">
        <v>394</v>
      </c>
    </row>
    <row r="38" spans="2:4" x14ac:dyDescent="0.35">
      <c r="B38" t="s">
        <v>395</v>
      </c>
      <c r="D38" t="s">
        <v>396</v>
      </c>
    </row>
    <row r="39" spans="2:4" x14ac:dyDescent="0.35">
      <c r="B39" t="s">
        <v>397</v>
      </c>
      <c r="D39" t="s">
        <v>363</v>
      </c>
    </row>
    <row r="40" spans="2:4" x14ac:dyDescent="0.35">
      <c r="B40" t="s">
        <v>398</v>
      </c>
    </row>
    <row r="41" spans="2:4" x14ac:dyDescent="0.35">
      <c r="D41" s="11" t="s">
        <v>399</v>
      </c>
    </row>
    <row r="42" spans="2:4" x14ac:dyDescent="0.35">
      <c r="B42" s="11" t="s">
        <v>400</v>
      </c>
      <c r="D42" t="s">
        <v>401</v>
      </c>
    </row>
    <row r="43" spans="2:4" x14ac:dyDescent="0.35">
      <c r="B43" t="s">
        <v>402</v>
      </c>
      <c r="D43" t="s">
        <v>403</v>
      </c>
    </row>
    <row r="44" spans="2:4" x14ac:dyDescent="0.35">
      <c r="B44" t="s">
        <v>404</v>
      </c>
      <c r="D44" t="s">
        <v>405</v>
      </c>
    </row>
    <row r="45" spans="2:4" x14ac:dyDescent="0.35">
      <c r="B45" t="s">
        <v>406</v>
      </c>
      <c r="D45" t="s">
        <v>407</v>
      </c>
    </row>
    <row r="46" spans="2:4" x14ac:dyDescent="0.35">
      <c r="B46" t="s">
        <v>408</v>
      </c>
      <c r="D46" t="s">
        <v>409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07368bf8-f17e-4ef4-9a14-2af7f34eff9f">
      <Terms xmlns="http://schemas.microsoft.com/office/infopath/2007/PartnerControls"/>
    </lcf76f155ced4ddcb4097134ff3c332f>
    <TaxCatchAll xmlns="ea2bd162-4460-4bb3-ae3a-b12675adf7b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299A13C75F1CF438992357641033BE3" ma:contentTypeVersion="20" ma:contentTypeDescription="Create a new document." ma:contentTypeScope="" ma:versionID="4b8184c1a7a072d044517430a71704b8">
  <xsd:schema xmlns:xsd="http://www.w3.org/2001/XMLSchema" xmlns:xs="http://www.w3.org/2001/XMLSchema" xmlns:p="http://schemas.microsoft.com/office/2006/metadata/properties" xmlns:ns2="ea2bd162-4460-4bb3-ae3a-b12675adf7b3" xmlns:ns3="07368bf8-f17e-4ef4-9a14-2af7f34eff9f" targetNamespace="http://schemas.microsoft.com/office/2006/metadata/properties" ma:root="true" ma:fieldsID="d5e71458041bc3cd832b95dab8750742" ns2:_="" ns3:_="">
    <xsd:import namespace="ea2bd162-4460-4bb3-ae3a-b12675adf7b3"/>
    <xsd:import namespace="07368bf8-f17e-4ef4-9a14-2af7f34eff9f"/>
    <xsd:element name="properties">
      <xsd:complexType>
        <xsd:sequence>
          <xsd:element name="documentManagement">
            <xsd:complexType>
              <xsd:all>
                <xsd:element ref="ns2:SharedWithUsers" minOccurs="0"/>
                <xsd:element ref="ns2:SharingHintHash"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2bd162-4460-4bb3-ae3a-b12675adf7b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9" nillable="true" ma:displayName="Sharing Hint Hash" ma:internalName="SharingHintHash" ma:readOnly="true">
      <xsd:simpleType>
        <xsd:restriction base="dms:Text"/>
      </xsd:simpleType>
    </xsd:element>
    <xsd:element name="SharedWithDetails" ma:index="10"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0daea594-53dc-431f-b450-f7d162d0d038}" ma:internalName="TaxCatchAll" ma:showField="CatchAllData" ma:web="ea2bd162-4460-4bb3-ae3a-b12675adf7b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7368bf8-f17e-4ef4-9a14-2af7f34eff9f"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AutoTags" ma:index="14" nillable="true" ma:displayName="MediaServiceAutoTags" ma:description="" ma:internalName="MediaServiceAutoTags" ma:readOnly="true">
      <xsd:simpleType>
        <xsd:restriction base="dms:Text"/>
      </xsd:simpleType>
    </xsd:element>
    <xsd:element name="MediaServiceLocation" ma:index="15" nillable="true" ma:displayName="MediaServiceLocation" ma:descrip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7ab3ca50-fc37-4190-9287-68e9cd0649b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69F1B16-796B-4A69-93F6-9E8F0CAAB79C}">
  <ds:schemaRefs>
    <ds:schemaRef ds:uri="http://schemas.microsoft.com/sharepoint/v3/contenttype/forms"/>
  </ds:schemaRefs>
</ds:datastoreItem>
</file>

<file path=customXml/itemProps2.xml><?xml version="1.0" encoding="utf-8"?>
<ds:datastoreItem xmlns:ds="http://schemas.openxmlformats.org/officeDocument/2006/customXml" ds:itemID="{DCB38350-C6BF-4E7F-9F63-E4520A04DB98}">
  <ds:schemaRefs>
    <ds:schemaRef ds:uri="http://schemas.microsoft.com/office/2006/metadata/properties"/>
    <ds:schemaRef ds:uri="http://schemas.microsoft.com/office/infopath/2007/PartnerControls"/>
    <ds:schemaRef ds:uri="07368bf8-f17e-4ef4-9a14-2af7f34eff9f"/>
    <ds:schemaRef ds:uri="ea2bd162-4460-4bb3-ae3a-b12675adf7b3"/>
  </ds:schemaRefs>
</ds:datastoreItem>
</file>

<file path=customXml/itemProps3.xml><?xml version="1.0" encoding="utf-8"?>
<ds:datastoreItem xmlns:ds="http://schemas.openxmlformats.org/officeDocument/2006/customXml" ds:itemID="{8956CDA8-1D58-4C7A-B3CE-A38E46EC7BB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48</vt:i4>
      </vt:variant>
      <vt:variant>
        <vt:lpstr>Named Ranges</vt:lpstr>
      </vt:variant>
      <vt:variant>
        <vt:i4>34</vt:i4>
      </vt:variant>
    </vt:vector>
  </HeadingPairs>
  <TitlesOfParts>
    <vt:vector size="82" baseType="lpstr">
      <vt:lpstr>Homepage</vt:lpstr>
      <vt:lpstr>Operation Records</vt:lpstr>
      <vt:lpstr>Flue Cured Barn Inventory</vt:lpstr>
      <vt:lpstr>Dark Fire Source of Wood Used</vt:lpstr>
      <vt:lpstr>FieldTract ID Records</vt:lpstr>
      <vt:lpstr>Greenhouse Fertilization Record</vt:lpstr>
      <vt:lpstr>FieldTract Fertilization Record</vt:lpstr>
      <vt:lpstr>Animal Manure or Litter App Rec</vt:lpstr>
      <vt:lpstr>Scouting Records</vt:lpstr>
      <vt:lpstr>CPA Applicator &amp; Info Rec </vt:lpstr>
      <vt:lpstr>Greenhouse CPA Records</vt:lpstr>
      <vt:lpstr>FieldTract CPA &amp; Sucker Control</vt:lpstr>
      <vt:lpstr>Sprayer Calibration</vt:lpstr>
      <vt:lpstr>Seed Selection Records</vt:lpstr>
      <vt:lpstr>Transplanting &amp; Topping Records</vt:lpstr>
      <vt:lpstr>Curing Facilities (Air)</vt:lpstr>
      <vt:lpstr>Harvesting &amp; Curing (Air)</vt:lpstr>
      <vt:lpstr>Curing Facilities (Fire)</vt:lpstr>
      <vt:lpstr>Harvesting &amp; Curing (Fire)</vt:lpstr>
      <vt:lpstr>Barn Inspection Log</vt:lpstr>
      <vt:lpstr>Curing Facilities (Flue)</vt:lpstr>
      <vt:lpstr>Curing Facilities (Flue-ReTest)</vt:lpstr>
      <vt:lpstr>Curing and Harvesting (Flue)</vt:lpstr>
      <vt:lpstr>NTRM Inspection Log</vt:lpstr>
      <vt:lpstr>CPA Inventory</vt:lpstr>
      <vt:lpstr>Rainfall </vt:lpstr>
      <vt:lpstr>Irrigation </vt:lpstr>
      <vt:lpstr>Crop Rotation Records</vt:lpstr>
      <vt:lpstr>Labor Numbers</vt:lpstr>
      <vt:lpstr>Terms &amp; Conditions</vt:lpstr>
      <vt:lpstr>Worker AbandonTemination Record</vt:lpstr>
      <vt:lpstr>Non-Immediate Family Minors</vt:lpstr>
      <vt:lpstr>Worker Concern Process</vt:lpstr>
      <vt:lpstr>Anti Discrimination Policy</vt:lpstr>
      <vt:lpstr>Housing Terms &amp; Conditions</vt:lpstr>
      <vt:lpstr>Vehicle Information</vt:lpstr>
      <vt:lpstr>Driver Information</vt:lpstr>
      <vt:lpstr>Vehicle Inspection Log</vt:lpstr>
      <vt:lpstr>Field Santitation Log</vt:lpstr>
      <vt:lpstr>OSHA 300</vt:lpstr>
      <vt:lpstr>Emergency Response Plan</vt:lpstr>
      <vt:lpstr>Farm Roster</vt:lpstr>
      <vt:lpstr>List of Important Numbers</vt:lpstr>
      <vt:lpstr>In Case of Medical Emergency</vt:lpstr>
      <vt:lpstr>In Case of Severe Weather</vt:lpstr>
      <vt:lpstr>Safety &amp; Crop Integrity Trng</vt:lpstr>
      <vt:lpstr>Year Calendar</vt:lpstr>
      <vt:lpstr>DropDown References</vt:lpstr>
      <vt:lpstr>'Animal Manure or Litter App Rec'!Print_Area</vt:lpstr>
      <vt:lpstr>'Anti Discrimination Policy'!Print_Area</vt:lpstr>
      <vt:lpstr>'Barn Inspection Log'!Print_Area</vt:lpstr>
      <vt:lpstr>'CPA Inventory'!Print_Area</vt:lpstr>
      <vt:lpstr>'Curing Facilities (Air)'!Print_Area</vt:lpstr>
      <vt:lpstr>'Curing Facilities (Fire)'!Print_Area</vt:lpstr>
      <vt:lpstr>'Dark Fire Source of Wood Used'!Print_Area</vt:lpstr>
      <vt:lpstr>'Driver Information'!Print_Area</vt:lpstr>
      <vt:lpstr>'Emergency Response Plan'!Print_Area</vt:lpstr>
      <vt:lpstr>'Farm Roster'!Print_Area</vt:lpstr>
      <vt:lpstr>'FieldTract CPA &amp; Sucker Control'!Print_Area</vt:lpstr>
      <vt:lpstr>'FieldTract ID Records'!Print_Area</vt:lpstr>
      <vt:lpstr>'Flue Cured Barn Inventory'!Print_Area</vt:lpstr>
      <vt:lpstr>'Greenhouse CPA Records'!Print_Area</vt:lpstr>
      <vt:lpstr>'Greenhouse Fertilization Record'!Print_Area</vt:lpstr>
      <vt:lpstr>'Harvesting &amp; Curing (Air)'!Print_Area</vt:lpstr>
      <vt:lpstr>'Harvesting &amp; Curing (Fire)'!Print_Area</vt:lpstr>
      <vt:lpstr>'In Case of Medical Emergency'!Print_Area</vt:lpstr>
      <vt:lpstr>'In Case of Severe Weather'!Print_Area</vt:lpstr>
      <vt:lpstr>'Irrigation '!Print_Area</vt:lpstr>
      <vt:lpstr>'Labor Numbers'!Print_Area</vt:lpstr>
      <vt:lpstr>'List of Important Numbers'!Print_Area</vt:lpstr>
      <vt:lpstr>'Non-Immediate Family Minors'!Print_Area</vt:lpstr>
      <vt:lpstr>'NTRM Inspection Log'!Print_Area</vt:lpstr>
      <vt:lpstr>'Operation Records'!Print_Area</vt:lpstr>
      <vt:lpstr>'Rainfall '!Print_Area</vt:lpstr>
      <vt:lpstr>'Scouting Records'!Print_Area</vt:lpstr>
      <vt:lpstr>'Seed Selection Records'!Print_Area</vt:lpstr>
      <vt:lpstr>'Sprayer Calibration'!Print_Area</vt:lpstr>
      <vt:lpstr>'Transplanting &amp; Topping Records'!Print_Area</vt:lpstr>
      <vt:lpstr>'Vehicle Information'!Print_Area</vt:lpstr>
      <vt:lpstr>'Worker AbandonTemination Record'!Print_Area</vt:lpstr>
      <vt:lpstr>'Worker Concern Process'!Print_Area</vt:lpstr>
      <vt:lpstr>'Year Calendar'!Print_Area</vt:lpstr>
    </vt:vector>
  </TitlesOfParts>
  <Manager/>
  <Company>Universal Leaf North America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Josh Warren</dc:creator>
  <cp:keywords/>
  <dc:description/>
  <cp:lastModifiedBy>Amy Rochkes</cp:lastModifiedBy>
  <cp:revision/>
  <dcterms:created xsi:type="dcterms:W3CDTF">2010-11-11T19:56:23Z</dcterms:created>
  <dcterms:modified xsi:type="dcterms:W3CDTF">2025-12-15T14:11:06Z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0x010100C299A13C75F1CF438992357641033BE3</vt:lpwstr>
  </property>
  <property fmtid="{D5CDD505-2E9C-101B-9397-08002B2CF9AE}" pid="3" name="MediaServiceImageTags">
    <vt:lpwstr/>
  </property>
</Properties>
</file>